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300" yWindow="45" windowWidth="23700" windowHeight="11355" activeTab="0"/>
  </bookViews>
  <sheets>
    <sheet name="Payback" sheetId="1" r:id="rId1"/>
    <sheet name="input" sheetId="2" state="veryHidden" r:id="rId2"/>
  </sheets>
  <definedNames/>
  <calcPr fullCalcOnLoad="1"/>
</workbook>
</file>

<file path=xl/sharedStrings.xml><?xml version="1.0" encoding="utf-8"?>
<sst xmlns="http://schemas.openxmlformats.org/spreadsheetml/2006/main" count="177" uniqueCount="61">
  <si>
    <t>x</t>
  </si>
  <si>
    <t>m2</t>
  </si>
  <si>
    <t>=</t>
  </si>
  <si>
    <t>kr</t>
  </si>
  <si>
    <t>Investering for udskiftning af glas</t>
  </si>
  <si>
    <t>løntimer</t>
  </si>
  <si>
    <t>timeløn</t>
  </si>
  <si>
    <t>Total investeringer</t>
  </si>
  <si>
    <t>/</t>
  </si>
  <si>
    <t>Payback</t>
  </si>
  <si>
    <t>år før investeringen er tjent hjem</t>
  </si>
  <si>
    <t xml:space="preserve">år </t>
  </si>
  <si>
    <t>Besparelser ved udskiftning af glas</t>
  </si>
  <si>
    <t>kWh</t>
  </si>
  <si>
    <t>pr. m2</t>
  </si>
  <si>
    <t>Forventet levetid:</t>
  </si>
  <si>
    <t>kr. i fortjeneste på den forventede levetid</t>
  </si>
  <si>
    <t>Glasareal</t>
  </si>
  <si>
    <t>Pris pr. kWh</t>
  </si>
  <si>
    <t>Fortjeneste i den resterende levetid</t>
  </si>
  <si>
    <t>Eref</t>
  </si>
  <si>
    <t>Eref total</t>
  </si>
  <si>
    <t>Pris</t>
  </si>
  <si>
    <t>CLIMAPLUS ONE</t>
  </si>
  <si>
    <t xml:space="preserve">Besparelse pr år </t>
  </si>
  <si>
    <t>Udskiftning</t>
  </si>
  <si>
    <t>CLIMATOP ONE</t>
  </si>
  <si>
    <t>Udskiftningsomkostninger - montage</t>
  </si>
  <si>
    <t>Glas</t>
  </si>
  <si>
    <t>Udskifte CLIMALIT til CLIMAPLUS eller CLIMATOP</t>
  </si>
  <si>
    <t xml:space="preserve">Gammledags ruder </t>
  </si>
  <si>
    <t>Udgiv.dato</t>
  </si>
  <si>
    <t>I dag</t>
  </si>
  <si>
    <t>Udløbsdato</t>
  </si>
  <si>
    <t>Gør følgende:</t>
  </si>
  <si>
    <t>Menu - Funktioner</t>
  </si>
  <si>
    <t>Makroer</t>
  </si>
  <si>
    <t>Visel basic Editor</t>
  </si>
  <si>
    <t>vælg "ark2 - Input" i venstre side</t>
  </si>
  <si>
    <t>Sæt værdien i Visible til "2 Xlsheet vberyhidden"</t>
  </si>
  <si>
    <t>Gem regnearket og udsend det.</t>
  </si>
  <si>
    <t xml:space="preserve">Kundens navn: </t>
  </si>
  <si>
    <t>Valg af rude, sæt et</t>
  </si>
  <si>
    <t>produkt</t>
  </si>
  <si>
    <t>CLIMAPLUS LUX</t>
  </si>
  <si>
    <t>CLIMATOP LUX</t>
  </si>
  <si>
    <t>4-15-4</t>
  </si>
  <si>
    <t>4-15-4-15-4</t>
  </si>
  <si>
    <t>Rude opbygning</t>
  </si>
  <si>
    <t>1-tal ud for ønskede</t>
  </si>
  <si>
    <t>CLIMAPLUS XN</t>
  </si>
  <si>
    <t>CLIMAPLUS XTREME 60/28</t>
  </si>
  <si>
    <t>CLIMATOP XN</t>
  </si>
  <si>
    <t>CLIMATOP XTREME 60/28</t>
  </si>
  <si>
    <t>4-15-5</t>
  </si>
  <si>
    <t>4-15-6</t>
  </si>
  <si>
    <t>4-15-4-15-6</t>
  </si>
  <si>
    <t>CLIMAPLUS SKN 176</t>
  </si>
  <si>
    <t>CLIMATOP SKN 176</t>
  </si>
  <si>
    <t>m²</t>
  </si>
  <si>
    <t>Dit regneark er udløbet - kontakt venligst GLASSOLUTIONS</t>
  </si>
</sst>
</file>

<file path=xl/styles.xml><?xml version="1.0" encoding="utf-8"?>
<styleSheet xmlns="http://schemas.openxmlformats.org/spreadsheetml/2006/main">
  <numFmts count="2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24" borderId="3" applyNumberFormat="0" applyAlignment="0" applyProtection="0"/>
    <xf numFmtId="0" fontId="2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7" fillId="0" borderId="0" xfId="0" applyFont="1" applyBorder="1" applyAlignment="1" quotePrefix="1">
      <alignment/>
    </xf>
    <xf numFmtId="179" fontId="7" fillId="0" borderId="0" xfId="4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77" fontId="7" fillId="0" borderId="0" xfId="40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40" applyNumberFormat="1" applyFont="1" applyBorder="1" applyAlignment="1">
      <alignment/>
    </xf>
    <xf numFmtId="177" fontId="8" fillId="0" borderId="0" xfId="40" applyFont="1" applyBorder="1" applyAlignment="1">
      <alignment/>
    </xf>
    <xf numFmtId="0" fontId="7" fillId="0" borderId="0" xfId="0" applyFont="1" applyBorder="1" applyAlignment="1">
      <alignment horizontal="center"/>
    </xf>
    <xf numFmtId="179" fontId="8" fillId="0" borderId="15" xfId="4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7" fillId="0" borderId="0" xfId="0" applyFont="1" applyFill="1" applyBorder="1" applyAlignment="1">
      <alignment horizontal="right"/>
    </xf>
    <xf numFmtId="175" fontId="7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14" fontId="7" fillId="0" borderId="0" xfId="0" applyNumberFormat="1" applyFont="1" applyAlignment="1">
      <alignment/>
    </xf>
    <xf numFmtId="0" fontId="7" fillId="33" borderId="0" xfId="0" applyFont="1" applyFill="1" applyBorder="1" applyAlignment="1" applyProtection="1">
      <alignment/>
      <protection locked="0"/>
    </xf>
    <xf numFmtId="2" fontId="7" fillId="33" borderId="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179" fontId="7" fillId="0" borderId="0" xfId="0" applyNumberFormat="1" applyFont="1" applyBorder="1" applyAlignment="1" applyProtection="1">
      <alignment/>
      <protection locked="0"/>
    </xf>
    <xf numFmtId="0" fontId="0" fillId="34" borderId="0" xfId="0" applyFont="1" applyFill="1" applyAlignment="1">
      <alignment/>
    </xf>
    <xf numFmtId="0" fontId="0" fillId="35" borderId="0" xfId="0" applyFill="1" applyAlignment="1">
      <alignment horizontal="center"/>
    </xf>
    <xf numFmtId="14" fontId="0" fillId="35" borderId="0" xfId="0" applyNumberFormat="1" applyFill="1" applyAlignment="1">
      <alignment horizontal="center"/>
    </xf>
    <xf numFmtId="1" fontId="7" fillId="0" borderId="0" xfId="4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36" borderId="0" xfId="0" applyFont="1" applyFill="1" applyAlignment="1" applyProtection="1">
      <alignment/>
      <protection locked="0"/>
    </xf>
    <xf numFmtId="0" fontId="7" fillId="36" borderId="0" xfId="0" applyFont="1" applyFill="1" applyBorder="1" applyAlignment="1" applyProtection="1">
      <alignment/>
      <protection locked="0"/>
    </xf>
    <xf numFmtId="2" fontId="7" fillId="36" borderId="0" xfId="0" applyNumberFormat="1" applyFont="1" applyFill="1" applyBorder="1" applyAlignment="1" applyProtection="1">
      <alignment horizontal="center"/>
      <protection locked="0"/>
    </xf>
    <xf numFmtId="0" fontId="7" fillId="36" borderId="0" xfId="0" applyFont="1" applyFill="1" applyBorder="1" applyAlignment="1" applyProtection="1">
      <alignment horizontal="center"/>
      <protection locked="0"/>
    </xf>
    <xf numFmtId="179" fontId="7" fillId="36" borderId="0" xfId="40" applyNumberFormat="1" applyFont="1" applyFill="1" applyBorder="1" applyAlignment="1" applyProtection="1">
      <alignment/>
      <protection locked="0"/>
    </xf>
    <xf numFmtId="0" fontId="7" fillId="36" borderId="13" xfId="0" applyFont="1" applyFill="1" applyBorder="1" applyAlignment="1" applyProtection="1">
      <alignment/>
      <protection locked="0"/>
    </xf>
    <xf numFmtId="0" fontId="7" fillId="37" borderId="0" xfId="0" applyFont="1" applyFill="1" applyBorder="1" applyAlignment="1" applyProtection="1">
      <alignment horizontal="center"/>
      <protection locked="0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Border="1" applyAlignment="1" quotePrefix="1">
      <alignment/>
    </xf>
    <xf numFmtId="179" fontId="45" fillId="0" borderId="0" xfId="40" applyNumberFormat="1" applyFont="1" applyBorder="1" applyAlignment="1">
      <alignment/>
    </xf>
    <xf numFmtId="0" fontId="45" fillId="0" borderId="0" xfId="0" applyFont="1" applyFill="1" applyBorder="1" applyAlignment="1" applyProtection="1">
      <alignment horizontal="center"/>
      <protection locked="0"/>
    </xf>
    <xf numFmtId="0" fontId="46" fillId="0" borderId="13" xfId="0" applyFont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914400</xdr:colOff>
      <xdr:row>0</xdr:row>
      <xdr:rowOff>190500</xdr:rowOff>
    </xdr:from>
    <xdr:to>
      <xdr:col>17</xdr:col>
      <xdr:colOff>285750</xdr:colOff>
      <xdr:row>4</xdr:row>
      <xdr:rowOff>161925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190500"/>
          <a:ext cx="3514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="70" zoomScaleNormal="70" zoomScalePageLayoutView="0" workbookViewId="0" topLeftCell="A1">
      <selection activeCell="E2" sqref="E2"/>
    </sheetView>
  </sheetViews>
  <sheetFormatPr defaultColWidth="9.140625" defaultRowHeight="12.75"/>
  <cols>
    <col min="1" max="1" width="37.140625" style="2" customWidth="1"/>
    <col min="2" max="2" width="18.7109375" style="53" customWidth="1"/>
    <col min="3" max="3" width="10.57421875" style="2" bestFit="1" customWidth="1"/>
    <col min="4" max="4" width="4.7109375" style="2" bestFit="1" customWidth="1"/>
    <col min="5" max="5" width="9.57421875" style="2" customWidth="1"/>
    <col min="6" max="6" width="10.7109375" style="2" bestFit="1" customWidth="1"/>
    <col min="7" max="7" width="10.140625" style="2" bestFit="1" customWidth="1"/>
    <col min="8" max="8" width="11.28125" style="2" customWidth="1"/>
    <col min="9" max="9" width="12.8515625" style="2" bestFit="1" customWidth="1"/>
    <col min="10" max="10" width="12.57421875" style="2" customWidth="1"/>
    <col min="11" max="11" width="13.57421875" style="2" customWidth="1"/>
    <col min="12" max="12" width="13.7109375" style="2" customWidth="1"/>
    <col min="13" max="13" width="20.28125" style="2" bestFit="1" customWidth="1"/>
    <col min="14" max="14" width="12.7109375" style="2" bestFit="1" customWidth="1"/>
    <col min="15" max="15" width="5.00390625" style="2" bestFit="1" customWidth="1"/>
    <col min="16" max="16" width="15.00390625" style="2" customWidth="1"/>
    <col min="17" max="17" width="9.140625" style="2" customWidth="1"/>
    <col min="18" max="18" width="6.57421875" style="2" customWidth="1"/>
    <col min="19" max="16384" width="9.140625" style="2" customWidth="1"/>
  </cols>
  <sheetData>
    <row r="1" spans="1:2" ht="21">
      <c r="A1" s="1" t="s">
        <v>12</v>
      </c>
      <c r="B1" s="46"/>
    </row>
    <row r="2" spans="2:16" s="4" customFormat="1" ht="15.75">
      <c r="B2" s="44"/>
      <c r="E2" s="54" t="s">
        <v>41</v>
      </c>
      <c r="F2" s="54"/>
      <c r="G2" s="54"/>
      <c r="H2" s="54"/>
      <c r="I2" s="54"/>
      <c r="J2" s="54"/>
      <c r="P2" s="34"/>
    </row>
    <row r="3" spans="2:16" s="4" customFormat="1" ht="15.75">
      <c r="B3" s="44"/>
      <c r="E3" s="54"/>
      <c r="F3" s="54"/>
      <c r="G3" s="54"/>
      <c r="H3" s="54"/>
      <c r="I3" s="54"/>
      <c r="J3" s="54"/>
      <c r="P3" s="34"/>
    </row>
    <row r="4" spans="1:10" s="4" customFormat="1" ht="15.75">
      <c r="A4" s="5"/>
      <c r="B4" s="47"/>
      <c r="E4" s="54"/>
      <c r="F4" s="54"/>
      <c r="G4" s="54"/>
      <c r="H4" s="54"/>
      <c r="I4" s="54"/>
      <c r="J4" s="54"/>
    </row>
    <row r="5" spans="1:10" s="4" customFormat="1" ht="15.75">
      <c r="A5" s="6"/>
      <c r="B5" s="48"/>
      <c r="E5" s="54"/>
      <c r="F5" s="54"/>
      <c r="G5" s="54"/>
      <c r="H5" s="54"/>
      <c r="I5" s="54"/>
      <c r="J5" s="54"/>
    </row>
    <row r="6" spans="2:7" s="4" customFormat="1" ht="15.75">
      <c r="B6" s="44"/>
      <c r="G6" s="4">
        <f>+input!F3</f>
      </c>
    </row>
    <row r="7" spans="2:13" s="4" customFormat="1" ht="15.75">
      <c r="B7" s="44"/>
      <c r="M7" s="32"/>
    </row>
    <row r="8" spans="1:18" s="4" customFormat="1" ht="15.75">
      <c r="A8" s="7" t="s">
        <v>29</v>
      </c>
      <c r="B8" s="49"/>
      <c r="C8" s="8"/>
      <c r="D8" s="8"/>
      <c r="E8" s="8"/>
      <c r="F8" s="8"/>
      <c r="G8" s="8"/>
      <c r="H8" s="8"/>
      <c r="I8" s="8"/>
      <c r="J8" s="8"/>
      <c r="K8" s="8"/>
      <c r="L8" s="8"/>
      <c r="M8" s="23" t="s">
        <v>42</v>
      </c>
      <c r="N8" s="8"/>
      <c r="O8" s="8"/>
      <c r="P8" s="8"/>
      <c r="Q8" s="8"/>
      <c r="R8" s="9"/>
    </row>
    <row r="9" spans="1:18" s="4" customFormat="1" ht="15.75">
      <c r="A9" s="10"/>
      <c r="B9" s="23"/>
      <c r="C9" s="11"/>
      <c r="D9" s="11"/>
      <c r="E9" s="11"/>
      <c r="F9" s="11"/>
      <c r="G9" s="11"/>
      <c r="H9" s="11"/>
      <c r="I9" s="11"/>
      <c r="J9" s="11"/>
      <c r="K9" s="11"/>
      <c r="L9" s="12" t="s">
        <v>18</v>
      </c>
      <c r="M9" s="23" t="s">
        <v>49</v>
      </c>
      <c r="N9" s="11"/>
      <c r="O9" s="11"/>
      <c r="P9" s="11"/>
      <c r="Q9" s="11"/>
      <c r="R9" s="13"/>
    </row>
    <row r="10" spans="2:18" s="4" customFormat="1" ht="15.75">
      <c r="B10" s="44" t="s">
        <v>48</v>
      </c>
      <c r="C10" s="14" t="str">
        <f>+input!C9</f>
        <v>Eref</v>
      </c>
      <c r="D10" s="23"/>
      <c r="E10" s="23"/>
      <c r="F10" s="23" t="s">
        <v>17</v>
      </c>
      <c r="G10" s="23"/>
      <c r="H10" s="23"/>
      <c r="I10" s="14" t="s">
        <v>21</v>
      </c>
      <c r="J10" s="14"/>
      <c r="K10" s="14" t="s">
        <v>22</v>
      </c>
      <c r="L10" s="56">
        <v>2.3</v>
      </c>
      <c r="M10" s="44" t="s">
        <v>43</v>
      </c>
      <c r="N10" s="14" t="s">
        <v>21</v>
      </c>
      <c r="O10" s="14"/>
      <c r="P10" s="14" t="s">
        <v>22</v>
      </c>
      <c r="Q10" s="23"/>
      <c r="R10" s="13"/>
    </row>
    <row r="11" spans="1:18" s="4" customFormat="1" ht="15.75">
      <c r="A11" s="10" t="str">
        <f>+input!A10</f>
        <v>Gammledags ruder </v>
      </c>
      <c r="B11" s="23" t="s">
        <v>46</v>
      </c>
      <c r="C11" s="11">
        <f>input!C10</f>
        <v>-90.5</v>
      </c>
      <c r="D11" s="11" t="str">
        <f>+input!D10</f>
        <v>kWh</v>
      </c>
      <c r="E11" s="11" t="str">
        <f>+input!E10</f>
        <v>x</v>
      </c>
      <c r="F11" s="55">
        <v>20</v>
      </c>
      <c r="G11" s="11"/>
      <c r="H11" s="16" t="str">
        <f>+input!H10</f>
        <v>=</v>
      </c>
      <c r="I11" s="11">
        <f>+input!I10</f>
        <v>-1810</v>
      </c>
      <c r="J11" s="11" t="str">
        <f>+input!J10</f>
        <v>kWh</v>
      </c>
      <c r="K11" s="17">
        <f>+input!K10</f>
        <v>-4163</v>
      </c>
      <c r="L11" s="11"/>
      <c r="M11" s="60">
        <v>1</v>
      </c>
      <c r="N11" s="11">
        <f>+input!N10</f>
        <v>-1810</v>
      </c>
      <c r="O11" s="11"/>
      <c r="P11" s="43">
        <f>+input!P10</f>
        <v>-4163</v>
      </c>
      <c r="Q11" s="11"/>
      <c r="R11" s="13"/>
    </row>
    <row r="12" spans="1:18" s="4" customFormat="1" ht="6" customHeight="1">
      <c r="A12" s="67"/>
      <c r="B12" s="61"/>
      <c r="C12" s="62"/>
      <c r="D12" s="62"/>
      <c r="E12" s="62"/>
      <c r="F12" s="63"/>
      <c r="G12" s="62"/>
      <c r="H12" s="64"/>
      <c r="I12" s="62"/>
      <c r="J12" s="62"/>
      <c r="K12" s="65"/>
      <c r="L12" s="62"/>
      <c r="M12" s="66"/>
      <c r="N12" s="62"/>
      <c r="O12" s="62"/>
      <c r="P12" s="65"/>
      <c r="Q12" s="11"/>
      <c r="R12" s="13"/>
    </row>
    <row r="13" spans="1:18" s="4" customFormat="1" ht="15.75">
      <c r="A13" s="15" t="s">
        <v>50</v>
      </c>
      <c r="B13" s="23" t="s">
        <v>46</v>
      </c>
      <c r="C13" s="11">
        <f>input!C12</f>
        <v>26.5</v>
      </c>
      <c r="D13" s="11" t="str">
        <f>+input!D12</f>
        <v>kWh</v>
      </c>
      <c r="E13" s="11" t="str">
        <f>+input!E12</f>
        <v>x</v>
      </c>
      <c r="F13" s="18">
        <f>+input!F12</f>
        <v>20</v>
      </c>
      <c r="G13" s="11" t="s">
        <v>59</v>
      </c>
      <c r="H13" s="16" t="str">
        <f>+input!H12</f>
        <v>=</v>
      </c>
      <c r="I13" s="11">
        <f>+input!I12</f>
        <v>530</v>
      </c>
      <c r="J13" s="11" t="str">
        <f>+input!J12</f>
        <v>kWh</v>
      </c>
      <c r="K13" s="17">
        <f>+input!K12</f>
        <v>1219</v>
      </c>
      <c r="L13" s="11"/>
      <c r="M13" s="57">
        <v>0</v>
      </c>
      <c r="N13" s="11">
        <f>+input!N12</f>
        <v>0</v>
      </c>
      <c r="O13" s="11"/>
      <c r="P13" s="17">
        <f>+input!P12</f>
        <v>0</v>
      </c>
      <c r="Q13" s="11"/>
      <c r="R13" s="13"/>
    </row>
    <row r="14" spans="1:18" s="4" customFormat="1" ht="15.75">
      <c r="A14" s="15" t="s">
        <v>23</v>
      </c>
      <c r="B14" s="23" t="s">
        <v>46</v>
      </c>
      <c r="C14" s="11">
        <f>input!C13</f>
        <v>8.2</v>
      </c>
      <c r="D14" s="11" t="str">
        <f>+input!D13</f>
        <v>kWh</v>
      </c>
      <c r="E14" s="11" t="str">
        <f>+input!E13</f>
        <v>x</v>
      </c>
      <c r="F14" s="18">
        <f>+input!F13</f>
        <v>20</v>
      </c>
      <c r="G14" s="11" t="s">
        <v>59</v>
      </c>
      <c r="H14" s="16" t="str">
        <f>+input!H13</f>
        <v>=</v>
      </c>
      <c r="I14" s="11">
        <f>+input!I13</f>
        <v>164</v>
      </c>
      <c r="J14" s="11" t="str">
        <f>+input!J13</f>
        <v>kWh</v>
      </c>
      <c r="K14" s="17">
        <f>+input!K13</f>
        <v>377.2</v>
      </c>
      <c r="L14" s="11"/>
      <c r="M14" s="57">
        <v>0</v>
      </c>
      <c r="N14" s="11">
        <v>0</v>
      </c>
      <c r="O14" s="11"/>
      <c r="P14" s="17">
        <f>+input!P13</f>
        <v>0</v>
      </c>
      <c r="Q14" s="11"/>
      <c r="R14" s="13"/>
    </row>
    <row r="15" spans="1:18" s="4" customFormat="1" ht="15.75">
      <c r="A15" s="15" t="s">
        <v>57</v>
      </c>
      <c r="B15" s="23" t="s">
        <v>54</v>
      </c>
      <c r="C15" s="11">
        <f>input!C14</f>
        <v>-21.3</v>
      </c>
      <c r="D15" s="11" t="str">
        <f>+input!D14</f>
        <v>kWh</v>
      </c>
      <c r="E15" s="11" t="str">
        <f>+input!E14</f>
        <v>x</v>
      </c>
      <c r="F15" s="18">
        <f>+input!F14</f>
        <v>20</v>
      </c>
      <c r="G15" s="11" t="s">
        <v>59</v>
      </c>
      <c r="H15" s="16" t="str">
        <f>+input!H14</f>
        <v>=</v>
      </c>
      <c r="I15" s="11">
        <f>+input!I14</f>
        <v>-426</v>
      </c>
      <c r="J15" s="11" t="str">
        <f>+input!J14</f>
        <v>kWh</v>
      </c>
      <c r="K15" s="17">
        <f>+input!K14</f>
        <v>-979.8</v>
      </c>
      <c r="L15" s="11"/>
      <c r="M15" s="57">
        <v>0</v>
      </c>
      <c r="N15" s="11">
        <f>+input!N14</f>
        <v>0</v>
      </c>
      <c r="O15" s="11"/>
      <c r="P15" s="17">
        <f>+input!P14</f>
        <v>0</v>
      </c>
      <c r="Q15" s="11"/>
      <c r="R15" s="13"/>
    </row>
    <row r="16" spans="1:18" s="4" customFormat="1" ht="15.75">
      <c r="A16" s="15" t="s">
        <v>51</v>
      </c>
      <c r="B16" s="23" t="s">
        <v>55</v>
      </c>
      <c r="C16" s="11">
        <f>input!C15</f>
        <v>-39</v>
      </c>
      <c r="D16" s="11" t="str">
        <f>+input!D15</f>
        <v>kWh</v>
      </c>
      <c r="E16" s="11" t="str">
        <f>+input!E15</f>
        <v>x</v>
      </c>
      <c r="F16" s="18">
        <f>+input!F15</f>
        <v>20</v>
      </c>
      <c r="G16" s="11" t="s">
        <v>59</v>
      </c>
      <c r="H16" s="16" t="str">
        <f>+input!H15</f>
        <v>=</v>
      </c>
      <c r="I16" s="11">
        <f>+input!I15</f>
        <v>-780</v>
      </c>
      <c r="J16" s="11" t="str">
        <f>+input!J15</f>
        <v>kWh</v>
      </c>
      <c r="K16" s="17">
        <f>+input!K15</f>
        <v>-1793.9999999999998</v>
      </c>
      <c r="L16" s="11"/>
      <c r="M16" s="57">
        <v>0</v>
      </c>
      <c r="N16" s="11">
        <f>+input!N15</f>
        <v>0</v>
      </c>
      <c r="O16" s="11"/>
      <c r="P16" s="17">
        <f>+input!P15</f>
        <v>0</v>
      </c>
      <c r="Q16" s="11"/>
      <c r="R16" s="13"/>
    </row>
    <row r="17" spans="1:18" s="4" customFormat="1" ht="6" customHeight="1">
      <c r="A17" s="67"/>
      <c r="B17" s="61"/>
      <c r="C17" s="63"/>
      <c r="D17" s="62"/>
      <c r="E17" s="62"/>
      <c r="F17" s="63"/>
      <c r="G17" s="62"/>
      <c r="H17" s="64"/>
      <c r="I17" s="62"/>
      <c r="J17" s="62"/>
      <c r="K17" s="65"/>
      <c r="L17" s="62"/>
      <c r="M17" s="66"/>
      <c r="N17" s="62"/>
      <c r="O17" s="62"/>
      <c r="P17" s="65"/>
      <c r="Q17" s="11"/>
      <c r="R17" s="13"/>
    </row>
    <row r="18" spans="1:18" s="4" customFormat="1" ht="15.75">
      <c r="A18" s="15" t="s">
        <v>52</v>
      </c>
      <c r="B18" s="23" t="s">
        <v>47</v>
      </c>
      <c r="C18" s="11">
        <f>input!C17</f>
        <v>50.9</v>
      </c>
      <c r="D18" s="11" t="str">
        <f>+input!D17</f>
        <v>kWh</v>
      </c>
      <c r="E18" s="11" t="str">
        <f>+input!E17</f>
        <v>x</v>
      </c>
      <c r="F18" s="18">
        <f>+input!F17</f>
        <v>20</v>
      </c>
      <c r="G18" s="11" t="s">
        <v>59</v>
      </c>
      <c r="H18" s="16" t="str">
        <f>+input!H17</f>
        <v>=</v>
      </c>
      <c r="I18" s="11">
        <f>+input!I17</f>
        <v>1018</v>
      </c>
      <c r="J18" s="11" t="str">
        <f>+input!J17</f>
        <v>kWh</v>
      </c>
      <c r="K18" s="17">
        <f>+input!K17</f>
        <v>2341.3999999999996</v>
      </c>
      <c r="L18" s="11"/>
      <c r="M18" s="57">
        <v>0</v>
      </c>
      <c r="N18" s="11">
        <f>+input!N17</f>
        <v>0</v>
      </c>
      <c r="O18" s="11"/>
      <c r="P18" s="17">
        <f>+input!P17</f>
        <v>0</v>
      </c>
      <c r="Q18" s="11"/>
      <c r="R18" s="13"/>
    </row>
    <row r="19" spans="1:18" s="4" customFormat="1" ht="15.75">
      <c r="A19" s="15" t="s">
        <v>26</v>
      </c>
      <c r="B19" s="23" t="s">
        <v>47</v>
      </c>
      <c r="C19" s="11">
        <f>input!C18</f>
        <v>24</v>
      </c>
      <c r="D19" s="11" t="str">
        <f>+input!D18</f>
        <v>kWh</v>
      </c>
      <c r="E19" s="11" t="str">
        <f>+input!E18</f>
        <v>x</v>
      </c>
      <c r="F19" s="18">
        <f>+input!F18</f>
        <v>20</v>
      </c>
      <c r="G19" s="11" t="s">
        <v>59</v>
      </c>
      <c r="H19" s="16" t="str">
        <f>+input!H18</f>
        <v>=</v>
      </c>
      <c r="I19" s="11">
        <f>+input!I18</f>
        <v>480</v>
      </c>
      <c r="J19" s="11" t="str">
        <f>+input!J18</f>
        <v>kWh</v>
      </c>
      <c r="K19" s="17">
        <f>+input!K18</f>
        <v>1104</v>
      </c>
      <c r="L19" s="11"/>
      <c r="M19" s="57">
        <v>0</v>
      </c>
      <c r="N19" s="11">
        <f>+input!N18</f>
        <v>0</v>
      </c>
      <c r="O19" s="11"/>
      <c r="P19" s="17">
        <f>+input!P18</f>
        <v>0</v>
      </c>
      <c r="Q19" s="11"/>
      <c r="R19" s="13"/>
    </row>
    <row r="20" spans="1:18" s="4" customFormat="1" ht="15.75">
      <c r="A20" s="15" t="s">
        <v>58</v>
      </c>
      <c r="B20" s="23" t="s">
        <v>56</v>
      </c>
      <c r="C20" s="11">
        <f>input!C19</f>
        <v>16.3</v>
      </c>
      <c r="D20" s="11" t="str">
        <f>+input!D19</f>
        <v>kWh</v>
      </c>
      <c r="E20" s="11" t="str">
        <f>+input!E19</f>
        <v>x</v>
      </c>
      <c r="F20" s="18">
        <f>+input!F19</f>
        <v>20</v>
      </c>
      <c r="G20" s="11" t="s">
        <v>59</v>
      </c>
      <c r="H20" s="16" t="str">
        <f>+input!H19</f>
        <v>=</v>
      </c>
      <c r="I20" s="11">
        <f>+input!I19</f>
        <v>326</v>
      </c>
      <c r="J20" s="11" t="str">
        <f>+input!J19</f>
        <v>kWh</v>
      </c>
      <c r="K20" s="17">
        <f>+input!K19</f>
        <v>749.8</v>
      </c>
      <c r="L20" s="11"/>
      <c r="M20" s="57">
        <v>0</v>
      </c>
      <c r="N20" s="11">
        <f>+input!N19</f>
        <v>0</v>
      </c>
      <c r="O20" s="11"/>
      <c r="P20" s="17">
        <f>+input!P19</f>
        <v>0</v>
      </c>
      <c r="Q20" s="11"/>
      <c r="R20" s="13"/>
    </row>
    <row r="21" spans="1:18" s="4" customFormat="1" ht="15.75">
      <c r="A21" s="15" t="s">
        <v>53</v>
      </c>
      <c r="B21" s="23" t="s">
        <v>56</v>
      </c>
      <c r="C21" s="11">
        <f>input!C20</f>
        <v>-1.3</v>
      </c>
      <c r="D21" s="11" t="str">
        <f>+input!D20</f>
        <v>kWh</v>
      </c>
      <c r="E21" s="11" t="str">
        <f>+input!E20</f>
        <v>x</v>
      </c>
      <c r="F21" s="18">
        <f>+input!F20</f>
        <v>20</v>
      </c>
      <c r="G21" s="11" t="s">
        <v>59</v>
      </c>
      <c r="H21" s="16" t="str">
        <f>+input!H20</f>
        <v>=</v>
      </c>
      <c r="I21" s="11">
        <f>+input!I20</f>
        <v>-26</v>
      </c>
      <c r="J21" s="11" t="str">
        <f>+input!J20</f>
        <v>kWh</v>
      </c>
      <c r="K21" s="17">
        <f>+input!K20</f>
        <v>-59.8</v>
      </c>
      <c r="L21" s="11"/>
      <c r="M21" s="57">
        <v>0</v>
      </c>
      <c r="N21" s="11">
        <f>+input!N20</f>
        <v>0</v>
      </c>
      <c r="O21" s="11"/>
      <c r="P21" s="17">
        <f>+input!P20</f>
        <v>0</v>
      </c>
      <c r="Q21" s="11"/>
      <c r="R21" s="13"/>
    </row>
    <row r="22" spans="1:18" s="4" customFormat="1" ht="15.75">
      <c r="A22" s="10"/>
      <c r="B22" s="23"/>
      <c r="C22" s="11"/>
      <c r="D22" s="11"/>
      <c r="E22" s="11"/>
      <c r="F22" s="11"/>
      <c r="G22" s="11"/>
      <c r="H22" s="11"/>
      <c r="I22" s="11"/>
      <c r="J22" s="11"/>
      <c r="K22" s="19"/>
      <c r="L22" s="11"/>
      <c r="M22" s="11"/>
      <c r="N22" s="11"/>
      <c r="O22" s="11"/>
      <c r="P22" s="17"/>
      <c r="Q22" s="11"/>
      <c r="R22" s="13"/>
    </row>
    <row r="23" spans="1:18" s="4" customFormat="1" ht="15.75">
      <c r="A23" s="15" t="str">
        <f>+input!A22</f>
        <v>Besparelse pr år </v>
      </c>
      <c r="B23" s="50"/>
      <c r="C23" s="20"/>
      <c r="D23" s="11"/>
      <c r="E23" s="11"/>
      <c r="F23" s="11"/>
      <c r="G23" s="11"/>
      <c r="H23" s="11"/>
      <c r="I23" s="21"/>
      <c r="J23" s="11"/>
      <c r="K23" s="22"/>
      <c r="L23" s="11"/>
      <c r="M23" s="11"/>
      <c r="N23" s="21">
        <f>+input!N22</f>
        <v>1810</v>
      </c>
      <c r="O23" s="11" t="str">
        <f>+input!O22</f>
        <v>kWh</v>
      </c>
      <c r="P23" s="21">
        <f>(-P11+P12+P13+P14+P15+P16+P17+P18+P19+P20+P21)</f>
        <v>4163</v>
      </c>
      <c r="Q23" s="11" t="str">
        <f>+input!Q22</f>
        <v>kr</v>
      </c>
      <c r="R23" s="13"/>
    </row>
    <row r="24" spans="1:18" s="4" customFormat="1" ht="15.75">
      <c r="A24" s="15"/>
      <c r="B24" s="50"/>
      <c r="C24" s="20"/>
      <c r="D24" s="11"/>
      <c r="E24" s="11"/>
      <c r="F24" s="11"/>
      <c r="G24" s="11"/>
      <c r="H24" s="11"/>
      <c r="I24" s="21"/>
      <c r="J24" s="11"/>
      <c r="K24" s="22"/>
      <c r="L24" s="11"/>
      <c r="M24" s="11"/>
      <c r="N24" s="11"/>
      <c r="O24" s="11"/>
      <c r="P24" s="21"/>
      <c r="Q24" s="20"/>
      <c r="R24" s="13"/>
    </row>
    <row r="25" spans="1:18" s="4" customFormat="1" ht="15.75">
      <c r="A25" s="15"/>
      <c r="B25" s="5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3"/>
    </row>
    <row r="26" spans="1:18" s="4" customFormat="1" ht="15.75">
      <c r="A26" s="15" t="str">
        <f>+input!A25</f>
        <v>Investering for udskiftning af glas</v>
      </c>
      <c r="B26" s="5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20" t="s">
        <v>22</v>
      </c>
      <c r="Q26" s="11"/>
      <c r="R26" s="13"/>
    </row>
    <row r="27" spans="1:18" s="4" customFormat="1" ht="15.75">
      <c r="A27" s="10" t="str">
        <f>+input!A26</f>
        <v>Udskiftningsomkostninger - montage</v>
      </c>
      <c r="B27" s="23"/>
      <c r="C27" s="14" t="s">
        <v>22</v>
      </c>
      <c r="D27" s="11"/>
      <c r="E27" s="11"/>
      <c r="F27" s="11"/>
      <c r="G27" s="11"/>
      <c r="H27" s="11"/>
      <c r="I27" s="11"/>
      <c r="J27" s="55"/>
      <c r="K27" s="11" t="s">
        <v>5</v>
      </c>
      <c r="L27" s="23" t="s">
        <v>0</v>
      </c>
      <c r="M27" s="55"/>
      <c r="N27" s="11" t="s">
        <v>6</v>
      </c>
      <c r="O27" s="11"/>
      <c r="P27" s="17">
        <f>+input!P26</f>
        <v>0</v>
      </c>
      <c r="Q27" s="11"/>
      <c r="R27" s="13"/>
    </row>
    <row r="28" spans="1:18" s="4" customFormat="1" ht="15.75">
      <c r="A28" s="10" t="str">
        <f>+input!A27</f>
        <v>Glas</v>
      </c>
      <c r="B28" s="23"/>
      <c r="C28" s="55">
        <v>700</v>
      </c>
      <c r="D28" s="11" t="str">
        <f>+input!D27</f>
        <v>pr. m2</v>
      </c>
      <c r="E28" s="11"/>
      <c r="F28" s="11"/>
      <c r="G28" s="11"/>
      <c r="H28" s="11"/>
      <c r="I28" s="11"/>
      <c r="J28" s="11"/>
      <c r="K28" s="11"/>
      <c r="L28" s="23" t="s">
        <v>0</v>
      </c>
      <c r="M28" s="11">
        <f>F11</f>
        <v>20</v>
      </c>
      <c r="N28" s="11" t="s">
        <v>1</v>
      </c>
      <c r="O28" s="11"/>
      <c r="P28" s="17">
        <f>+input!P27</f>
        <v>14000</v>
      </c>
      <c r="Q28" s="11"/>
      <c r="R28" s="13"/>
    </row>
    <row r="29" spans="1:18" s="4" customFormat="1" ht="16.5" thickBot="1">
      <c r="A29" s="15" t="str">
        <f>+input!A28</f>
        <v>Total investeringer</v>
      </c>
      <c r="B29" s="50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24">
        <f>+input!P28</f>
        <v>14000</v>
      </c>
      <c r="Q29" s="11"/>
      <c r="R29" s="13"/>
    </row>
    <row r="30" spans="1:18" s="4" customFormat="1" ht="16.5" thickTop="1">
      <c r="A30" s="59"/>
      <c r="B30" s="57"/>
      <c r="C30" s="55"/>
      <c r="D30" s="55"/>
      <c r="E30" s="54"/>
      <c r="F30" s="54"/>
      <c r="G30" s="55"/>
      <c r="H30" s="55"/>
      <c r="I30" s="55"/>
      <c r="J30" s="55"/>
      <c r="K30" s="55"/>
      <c r="L30" s="55"/>
      <c r="M30" s="55"/>
      <c r="N30" s="55"/>
      <c r="O30" s="55"/>
      <c r="P30" s="58"/>
      <c r="Q30" s="11"/>
      <c r="R30" s="13"/>
    </row>
    <row r="31" spans="1:18" s="4" customFormat="1" ht="15.75">
      <c r="A31" s="10"/>
      <c r="B31" s="23"/>
      <c r="C31" s="11"/>
      <c r="D31" s="11"/>
      <c r="E31" s="11"/>
      <c r="F31" s="11"/>
      <c r="G31" s="2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3"/>
    </row>
    <row r="32" spans="1:18" s="4" customFormat="1" ht="15.75">
      <c r="A32" s="15" t="str">
        <f>+input!A31</f>
        <v>Payback</v>
      </c>
      <c r="B32" s="50"/>
      <c r="C32" s="25">
        <f>+input!C31</f>
        <v>14000</v>
      </c>
      <c r="D32" s="23" t="str">
        <f>+input!D31</f>
        <v>/</v>
      </c>
      <c r="E32" s="25">
        <f>+input!E31</f>
        <v>4163</v>
      </c>
      <c r="F32" s="26" t="str">
        <f>+input!F31</f>
        <v>=</v>
      </c>
      <c r="G32" s="22">
        <f>+input!G31</f>
        <v>3.3629594042757627</v>
      </c>
      <c r="H32" s="20" t="s">
        <v>10</v>
      </c>
      <c r="I32" s="11"/>
      <c r="J32" s="11"/>
      <c r="K32" s="11"/>
      <c r="L32" s="11"/>
      <c r="O32" s="11"/>
      <c r="P32" s="11"/>
      <c r="Q32" s="11"/>
      <c r="R32" s="13"/>
    </row>
    <row r="33" spans="1:18" s="4" customFormat="1" ht="15.75">
      <c r="A33" s="15"/>
      <c r="B33" s="50"/>
      <c r="C33" s="39"/>
      <c r="D33" s="23"/>
      <c r="E33" s="25"/>
      <c r="F33" s="26"/>
      <c r="G33" s="22"/>
      <c r="H33" s="20"/>
      <c r="I33" s="11"/>
      <c r="J33" s="11"/>
      <c r="K33" s="11"/>
      <c r="L33" s="11"/>
      <c r="O33" s="11"/>
      <c r="P33" s="11"/>
      <c r="Q33" s="11"/>
      <c r="R33" s="13"/>
    </row>
    <row r="34" spans="1:18" s="4" customFormat="1" ht="15.75">
      <c r="A34" s="11" t="str">
        <f>+input!A33</f>
        <v>Forventet levetid:</v>
      </c>
      <c r="B34" s="23"/>
      <c r="C34" s="55">
        <v>20</v>
      </c>
      <c r="D34" s="11" t="str">
        <f>+input!D33</f>
        <v>år </v>
      </c>
      <c r="E34" s="23"/>
      <c r="F34" s="11"/>
      <c r="G34" s="23"/>
      <c r="H34" s="11"/>
      <c r="I34" s="11"/>
      <c r="J34" s="11"/>
      <c r="K34" s="11"/>
      <c r="L34" s="11"/>
      <c r="M34" s="11"/>
      <c r="O34" s="11"/>
      <c r="P34" s="18"/>
      <c r="Q34" s="27"/>
      <c r="R34" s="13"/>
    </row>
    <row r="35" spans="1:18" s="4" customFormat="1" ht="15.75">
      <c r="A35" s="15" t="str">
        <f>+input!A34</f>
        <v>Fortjeneste i den resterende levetid</v>
      </c>
      <c r="B35" s="50"/>
      <c r="C35" s="43">
        <f>+input!C34</f>
        <v>16.637040595724237</v>
      </c>
      <c r="D35" s="11" t="str">
        <f>+input!D34</f>
        <v>år </v>
      </c>
      <c r="E35" s="23" t="str">
        <f>+input!E34</f>
        <v>x</v>
      </c>
      <c r="F35" s="25">
        <f>+input!F34</f>
        <v>4163</v>
      </c>
      <c r="G35" s="26" t="str">
        <f>+input!G34</f>
        <v>=</v>
      </c>
      <c r="H35" s="21">
        <f>+input!H34</f>
        <v>69260</v>
      </c>
      <c r="I35" s="20" t="s">
        <v>16</v>
      </c>
      <c r="J35" s="11"/>
      <c r="K35" s="11"/>
      <c r="L35" s="11"/>
      <c r="M35" s="11"/>
      <c r="O35" s="11"/>
      <c r="P35" s="30"/>
      <c r="Q35" s="18"/>
      <c r="R35" s="13"/>
    </row>
    <row r="36" spans="1:18" s="4" customFormat="1" ht="15.75">
      <c r="A36" s="31"/>
      <c r="B36" s="5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</row>
    <row r="37" s="4" customFormat="1" ht="15.75">
      <c r="B37" s="44"/>
    </row>
    <row r="40" spans="1:2" ht="12.75">
      <c r="A40" s="3"/>
      <c r="B40" s="52"/>
    </row>
  </sheetData>
  <sheetProtection password="E81F" sheet="1" selectLockedCells="1"/>
  <printOptions/>
  <pageMargins left="0.28" right="0.26" top="0.44" bottom="0.36" header="0" footer="0"/>
  <pageSetup fitToHeight="1" fitToWidth="1" horizontalDpi="600" verticalDpi="600" orientation="landscape" paperSize="9" scale="62" r:id="rId2"/>
  <headerFooter alignWithMargins="0">
    <oddFooter>&amp;L&amp;"Calibri,Normal"&amp;8&amp;Z&amp;F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70"/>
  <sheetViews>
    <sheetView zoomScale="70" zoomScaleNormal="70" zoomScalePageLayoutView="0" workbookViewId="0" topLeftCell="A1">
      <selection activeCell="F38" sqref="F38"/>
    </sheetView>
  </sheetViews>
  <sheetFormatPr defaultColWidth="9.140625" defaultRowHeight="12.75"/>
  <cols>
    <col min="1" max="1" width="49.421875" style="0" bestFit="1" customWidth="1"/>
    <col min="2" max="2" width="17.57421875" style="0" customWidth="1"/>
    <col min="3" max="3" width="13.421875" style="0" bestFit="1" customWidth="1"/>
    <col min="4" max="4" width="10.57421875" style="0" bestFit="1" customWidth="1"/>
    <col min="5" max="5" width="8.28125" style="0" customWidth="1"/>
    <col min="6" max="6" width="10.28125" style="0" bestFit="1" customWidth="1"/>
    <col min="7" max="7" width="13.8515625" style="0" bestFit="1" customWidth="1"/>
    <col min="8" max="8" width="34.421875" style="0" bestFit="1" customWidth="1"/>
    <col min="9" max="9" width="43.140625" style="0" bestFit="1" customWidth="1"/>
    <col min="10" max="10" width="5.140625" style="0" bestFit="1" customWidth="1"/>
    <col min="11" max="11" width="8.7109375" style="0" bestFit="1" customWidth="1"/>
    <col min="12" max="12" width="12.140625" style="0" bestFit="1" customWidth="1"/>
    <col min="13" max="13" width="11.57421875" style="0" bestFit="1" customWidth="1"/>
    <col min="14" max="14" width="9.57421875" style="0" bestFit="1" customWidth="1"/>
    <col min="15" max="15" width="5.140625" style="0" bestFit="1" customWidth="1"/>
    <col min="16" max="16" width="10.140625" style="0" customWidth="1"/>
    <col min="17" max="17" width="2.7109375" style="0" bestFit="1" customWidth="1"/>
  </cols>
  <sheetData>
    <row r="3" ht="12.75">
      <c r="F3" s="40">
        <f>IF($D$6&gt;=$F$6,"",F38)</f>
      </c>
    </row>
    <row r="5" spans="3:6" ht="12.75">
      <c r="C5" s="41" t="s">
        <v>31</v>
      </c>
      <c r="D5" t="s">
        <v>33</v>
      </c>
      <c r="F5" t="s">
        <v>32</v>
      </c>
    </row>
    <row r="6" spans="3:6" ht="12.75">
      <c r="C6" s="42">
        <v>42948</v>
      </c>
      <c r="D6" s="38">
        <f>+C6+100</f>
        <v>43048</v>
      </c>
      <c r="F6" s="38">
        <f ca="1">TODAY()</f>
        <v>42948</v>
      </c>
    </row>
    <row r="7" spans="1:18" ht="15.75">
      <c r="A7" s="7" t="s">
        <v>29</v>
      </c>
      <c r="B7" s="4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</row>
    <row r="8" spans="1:18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2" t="s">
        <v>18</v>
      </c>
      <c r="M8" s="11"/>
      <c r="N8" s="11"/>
      <c r="O8" s="11"/>
      <c r="P8" s="11"/>
      <c r="Q8" s="11"/>
      <c r="R8" s="13"/>
    </row>
    <row r="9" spans="3:20" ht="15.75">
      <c r="C9" s="14" t="s">
        <v>20</v>
      </c>
      <c r="D9" s="23"/>
      <c r="E9" s="23"/>
      <c r="F9" s="23" t="s">
        <v>17</v>
      </c>
      <c r="G9" s="23"/>
      <c r="H9" s="23"/>
      <c r="I9" s="14" t="s">
        <v>21</v>
      </c>
      <c r="J9" s="14"/>
      <c r="K9" s="14" t="s">
        <v>22</v>
      </c>
      <c r="L9" s="37">
        <f>IF($D$6&lt;$F$6,"",L44)</f>
        <v>2.3</v>
      </c>
      <c r="M9" s="23" t="s">
        <v>25</v>
      </c>
      <c r="N9" s="14" t="s">
        <v>21</v>
      </c>
      <c r="O9" s="14"/>
      <c r="P9" s="14" t="s">
        <v>22</v>
      </c>
      <c r="Q9" s="23"/>
      <c r="R9" s="13"/>
      <c r="T9" t="s">
        <v>34</v>
      </c>
    </row>
    <row r="10" spans="1:20" ht="15.75">
      <c r="A10" s="15" t="str">
        <f>IF($D$6&lt;$F$6,"",A45)</f>
        <v>Gammledags ruder </v>
      </c>
      <c r="B10" s="20"/>
      <c r="C10" s="20">
        <v>-90.5</v>
      </c>
      <c r="D10" s="11" t="str">
        <f aca="true" t="shared" si="0" ref="D10:K10">IF($D$6&lt;$F$6,"",D45)</f>
        <v>kWh</v>
      </c>
      <c r="E10" s="11" t="str">
        <f t="shared" si="0"/>
        <v>x</v>
      </c>
      <c r="F10" s="35">
        <f t="shared" si="0"/>
        <v>20</v>
      </c>
      <c r="G10" s="11" t="str">
        <f t="shared" si="0"/>
        <v>m2</v>
      </c>
      <c r="H10" s="16" t="str">
        <f t="shared" si="0"/>
        <v>=</v>
      </c>
      <c r="I10" s="11">
        <f t="shared" si="0"/>
        <v>-1810</v>
      </c>
      <c r="J10" s="11" t="str">
        <f t="shared" si="0"/>
        <v>kWh</v>
      </c>
      <c r="K10" s="17">
        <f t="shared" si="0"/>
        <v>-4163</v>
      </c>
      <c r="L10" s="11">
        <f>IF($D$6&lt;$F$6,"",L45)</f>
        <v>0</v>
      </c>
      <c r="M10" s="37">
        <f>IF($D$6&lt;$F$6,"",M45)</f>
        <v>1</v>
      </c>
      <c r="N10" s="11">
        <f aca="true" t="shared" si="1" ref="N10:N20">IF($D$6&lt;$F$6,,N45)</f>
        <v>-1810</v>
      </c>
      <c r="O10" s="11">
        <f>IF($D$6&lt;$F$6,"",O45)</f>
        <v>0</v>
      </c>
      <c r="P10" s="17">
        <f aca="true" t="shared" si="2" ref="P10:P20">IF($D$6&lt;$F$6,,P45)</f>
        <v>-4163</v>
      </c>
      <c r="Q10" s="11"/>
      <c r="R10" s="13"/>
      <c r="T10" t="s">
        <v>35</v>
      </c>
    </row>
    <row r="11" spans="1:20" ht="15.75">
      <c r="A11" s="15"/>
      <c r="B11" s="20"/>
      <c r="C11" s="11"/>
      <c r="D11" s="11" t="str">
        <f aca="true" t="shared" si="3" ref="D11:K11">IF($D$6&lt;$F$6,"",D46)</f>
        <v>kWh</v>
      </c>
      <c r="E11" s="11" t="str">
        <f t="shared" si="3"/>
        <v>x</v>
      </c>
      <c r="F11" s="18">
        <f t="shared" si="3"/>
        <v>20</v>
      </c>
      <c r="G11" s="11" t="str">
        <f t="shared" si="3"/>
        <v>m2</v>
      </c>
      <c r="H11" s="16" t="str">
        <f t="shared" si="3"/>
        <v>=</v>
      </c>
      <c r="I11" s="11">
        <f t="shared" si="3"/>
        <v>0</v>
      </c>
      <c r="J11" s="11" t="str">
        <f t="shared" si="3"/>
        <v>kWh</v>
      </c>
      <c r="K11" s="17">
        <f t="shared" si="3"/>
        <v>0</v>
      </c>
      <c r="L11" s="11">
        <f>IF($D$6&lt;$F$6,"",L46)</f>
        <v>0</v>
      </c>
      <c r="M11" s="37">
        <f>IF($D$6&lt;$F$6,"",M46)</f>
        <v>0</v>
      </c>
      <c r="N11" s="11">
        <f t="shared" si="1"/>
        <v>0</v>
      </c>
      <c r="O11" s="11">
        <f>IF($D$6&lt;$F$6,"",O46)</f>
        <v>0</v>
      </c>
      <c r="P11" s="17">
        <f t="shared" si="2"/>
        <v>0</v>
      </c>
      <c r="Q11" s="11"/>
      <c r="R11" s="13"/>
      <c r="T11" t="s">
        <v>36</v>
      </c>
    </row>
    <row r="12" spans="1:20" ht="15.75">
      <c r="A12" s="15" t="str">
        <f>IF($D$6&lt;$F$6,"",A47)</f>
        <v>CLIMAPLUS XN</v>
      </c>
      <c r="B12" s="20"/>
      <c r="C12" s="11">
        <v>26.5</v>
      </c>
      <c r="D12" s="11" t="str">
        <f aca="true" t="shared" si="4" ref="D12:L12">IF($D$6&lt;$F$6,"",D47)</f>
        <v>kWh</v>
      </c>
      <c r="E12" s="11" t="str">
        <f t="shared" si="4"/>
        <v>x</v>
      </c>
      <c r="F12" s="18">
        <f t="shared" si="4"/>
        <v>20</v>
      </c>
      <c r="G12" s="11" t="str">
        <f t="shared" si="4"/>
        <v>m2</v>
      </c>
      <c r="H12" s="16" t="str">
        <f t="shared" si="4"/>
        <v>=</v>
      </c>
      <c r="I12" s="11">
        <f t="shared" si="4"/>
        <v>530</v>
      </c>
      <c r="J12" s="11" t="str">
        <f t="shared" si="4"/>
        <v>kWh</v>
      </c>
      <c r="K12" s="17">
        <f t="shared" si="4"/>
        <v>1219</v>
      </c>
      <c r="L12" s="11">
        <f t="shared" si="4"/>
        <v>0</v>
      </c>
      <c r="M12" s="37">
        <v>0</v>
      </c>
      <c r="N12" s="11">
        <f t="shared" si="1"/>
        <v>0</v>
      </c>
      <c r="O12" s="11">
        <f>IF($D$6&lt;$F$6,"",O47)</f>
        <v>0</v>
      </c>
      <c r="P12" s="17">
        <f t="shared" si="2"/>
        <v>0</v>
      </c>
      <c r="Q12" s="11"/>
      <c r="R12" s="13"/>
      <c r="T12" t="s">
        <v>37</v>
      </c>
    </row>
    <row r="13" spans="1:20" ht="15.75">
      <c r="A13" s="15" t="str">
        <f aca="true" t="shared" si="5" ref="A13:O13">IF($D$6&lt;$F$6,"",A48)</f>
        <v>CLIMAPLUS ONE</v>
      </c>
      <c r="B13" s="20"/>
      <c r="C13" s="18">
        <v>8.2</v>
      </c>
      <c r="D13" s="11" t="str">
        <f t="shared" si="5"/>
        <v>kWh</v>
      </c>
      <c r="E13" s="11" t="str">
        <f t="shared" si="5"/>
        <v>x</v>
      </c>
      <c r="F13" s="18">
        <f>IF($D$6&lt;$F$6,"",F48)</f>
        <v>20</v>
      </c>
      <c r="G13" s="11" t="str">
        <f t="shared" si="5"/>
        <v>m2</v>
      </c>
      <c r="H13" s="16" t="str">
        <f>IF($D$6&lt;$F$6,"",H48)</f>
        <v>=</v>
      </c>
      <c r="I13" s="11">
        <f t="shared" si="5"/>
        <v>164</v>
      </c>
      <c r="J13" s="11" t="str">
        <f t="shared" si="5"/>
        <v>kWh</v>
      </c>
      <c r="K13" s="17">
        <f t="shared" si="5"/>
        <v>377.2</v>
      </c>
      <c r="L13" s="11">
        <f t="shared" si="5"/>
        <v>0</v>
      </c>
      <c r="M13" s="37">
        <f t="shared" si="5"/>
        <v>0</v>
      </c>
      <c r="N13" s="11">
        <f t="shared" si="1"/>
        <v>0</v>
      </c>
      <c r="O13" s="11">
        <f t="shared" si="5"/>
        <v>0</v>
      </c>
      <c r="P13" s="17">
        <f t="shared" si="2"/>
        <v>0</v>
      </c>
      <c r="Q13" s="11"/>
      <c r="R13" s="13"/>
      <c r="T13" t="s">
        <v>38</v>
      </c>
    </row>
    <row r="14" spans="1:18" ht="15.75">
      <c r="A14" s="15" t="s">
        <v>57</v>
      </c>
      <c r="B14" s="20"/>
      <c r="C14" s="18">
        <v>-21.3</v>
      </c>
      <c r="D14" s="11" t="str">
        <f aca="true" t="shared" si="6" ref="D14:M14">IF($D$6&lt;$F$6,"",D49)</f>
        <v>kWh</v>
      </c>
      <c r="E14" s="11" t="str">
        <f t="shared" si="6"/>
        <v>x</v>
      </c>
      <c r="F14" s="18">
        <f t="shared" si="6"/>
        <v>20</v>
      </c>
      <c r="G14" s="11" t="str">
        <f t="shared" si="6"/>
        <v>m2</v>
      </c>
      <c r="H14" s="16" t="str">
        <f t="shared" si="6"/>
        <v>=</v>
      </c>
      <c r="I14" s="11">
        <f t="shared" si="6"/>
        <v>-426</v>
      </c>
      <c r="J14" s="11" t="str">
        <f t="shared" si="6"/>
        <v>kWh</v>
      </c>
      <c r="K14" s="17">
        <f t="shared" si="6"/>
        <v>-979.8</v>
      </c>
      <c r="L14" s="11">
        <f t="shared" si="6"/>
        <v>0</v>
      </c>
      <c r="M14" s="37">
        <f t="shared" si="6"/>
        <v>0</v>
      </c>
      <c r="N14" s="11">
        <f t="shared" si="1"/>
        <v>0</v>
      </c>
      <c r="O14" s="11">
        <f>IF($D$6&lt;$F$6,"",O49)</f>
        <v>0</v>
      </c>
      <c r="P14" s="17">
        <f t="shared" si="2"/>
        <v>0</v>
      </c>
      <c r="Q14" s="11"/>
      <c r="R14" s="13"/>
    </row>
    <row r="15" spans="1:18" ht="15.75">
      <c r="A15" s="15" t="s">
        <v>51</v>
      </c>
      <c r="B15" s="20"/>
      <c r="C15" s="18">
        <v>-39</v>
      </c>
      <c r="D15" s="11" t="str">
        <f aca="true" t="shared" si="7" ref="D15:M15">IF($D$6&lt;$F$6,"",D50)</f>
        <v>kWh</v>
      </c>
      <c r="E15" s="11" t="str">
        <f t="shared" si="7"/>
        <v>x</v>
      </c>
      <c r="F15" s="18">
        <f t="shared" si="7"/>
        <v>20</v>
      </c>
      <c r="G15" s="11" t="str">
        <f t="shared" si="7"/>
        <v>m2</v>
      </c>
      <c r="H15" s="16" t="str">
        <f t="shared" si="7"/>
        <v>=</v>
      </c>
      <c r="I15" s="11">
        <f t="shared" si="7"/>
        <v>-780</v>
      </c>
      <c r="J15" s="11" t="str">
        <f t="shared" si="7"/>
        <v>kWh</v>
      </c>
      <c r="K15" s="17">
        <f t="shared" si="7"/>
        <v>-1793.9999999999998</v>
      </c>
      <c r="L15" s="11">
        <f t="shared" si="7"/>
        <v>0</v>
      </c>
      <c r="M15" s="37">
        <f t="shared" si="7"/>
        <v>0</v>
      </c>
      <c r="N15" s="11">
        <f t="shared" si="1"/>
        <v>0</v>
      </c>
      <c r="O15" s="11">
        <f>IF($D$6&lt;$F$6,"",O50)</f>
        <v>0</v>
      </c>
      <c r="P15" s="17">
        <f t="shared" si="2"/>
        <v>0</v>
      </c>
      <c r="Q15" s="11"/>
      <c r="R15" s="13"/>
    </row>
    <row r="16" spans="1:20" ht="15.75">
      <c r="A16" s="15"/>
      <c r="B16" s="20"/>
      <c r="C16" s="18"/>
      <c r="D16" s="11" t="str">
        <f aca="true" t="shared" si="8" ref="D16:O16">IF($D$6&lt;$F$6,"",D51)</f>
        <v>kWh</v>
      </c>
      <c r="E16" s="11" t="str">
        <f t="shared" si="8"/>
        <v>x</v>
      </c>
      <c r="F16" s="18">
        <f t="shared" si="8"/>
        <v>20</v>
      </c>
      <c r="G16" s="11" t="str">
        <f t="shared" si="8"/>
        <v>m2</v>
      </c>
      <c r="H16" s="16" t="str">
        <f t="shared" si="8"/>
        <v>=</v>
      </c>
      <c r="I16" s="11">
        <f t="shared" si="8"/>
        <v>0</v>
      </c>
      <c r="J16" s="11" t="str">
        <f t="shared" si="8"/>
        <v>kWh</v>
      </c>
      <c r="K16" s="17">
        <f t="shared" si="8"/>
        <v>0</v>
      </c>
      <c r="L16" s="11">
        <f t="shared" si="8"/>
        <v>0</v>
      </c>
      <c r="M16" s="37">
        <f t="shared" si="8"/>
        <v>0</v>
      </c>
      <c r="N16" s="11">
        <f t="shared" si="1"/>
        <v>0</v>
      </c>
      <c r="O16" s="11">
        <f t="shared" si="8"/>
        <v>0</v>
      </c>
      <c r="P16" s="17">
        <f t="shared" si="2"/>
        <v>0</v>
      </c>
      <c r="Q16" s="11"/>
      <c r="R16" s="13"/>
      <c r="T16" t="s">
        <v>39</v>
      </c>
    </row>
    <row r="17" spans="1:20" ht="15.75">
      <c r="A17" s="15" t="str">
        <f aca="true" t="shared" si="9" ref="A17:O17">IF($D$6&lt;$F$6,"",A52)</f>
        <v>CLIMATOP XN</v>
      </c>
      <c r="B17" s="20"/>
      <c r="C17" s="18">
        <v>50.9</v>
      </c>
      <c r="D17" s="11" t="str">
        <f t="shared" si="9"/>
        <v>kWh</v>
      </c>
      <c r="E17" s="11" t="str">
        <f t="shared" si="9"/>
        <v>x</v>
      </c>
      <c r="F17" s="18">
        <f t="shared" si="9"/>
        <v>20</v>
      </c>
      <c r="G17" s="11" t="str">
        <f t="shared" si="9"/>
        <v>m2</v>
      </c>
      <c r="H17" s="16" t="str">
        <f t="shared" si="9"/>
        <v>=</v>
      </c>
      <c r="I17" s="11">
        <f t="shared" si="9"/>
        <v>1018</v>
      </c>
      <c r="J17" s="11" t="str">
        <f t="shared" si="9"/>
        <v>kWh</v>
      </c>
      <c r="K17" s="17">
        <f t="shared" si="9"/>
        <v>2341.3999999999996</v>
      </c>
      <c r="L17" s="11">
        <f t="shared" si="9"/>
        <v>0</v>
      </c>
      <c r="M17" s="37">
        <f t="shared" si="9"/>
        <v>0</v>
      </c>
      <c r="N17" s="11">
        <f t="shared" si="1"/>
        <v>0</v>
      </c>
      <c r="O17" s="11">
        <f t="shared" si="9"/>
        <v>0</v>
      </c>
      <c r="P17" s="17">
        <f t="shared" si="2"/>
        <v>0</v>
      </c>
      <c r="Q17" s="11"/>
      <c r="R17" s="13"/>
      <c r="T17" t="s">
        <v>40</v>
      </c>
    </row>
    <row r="18" spans="1:18" ht="15.75">
      <c r="A18" s="15" t="str">
        <f aca="true" t="shared" si="10" ref="A18:O18">IF($D$6&lt;$F$6,"",A53)</f>
        <v>CLIMATOP ONE</v>
      </c>
      <c r="B18" s="20"/>
      <c r="C18" s="18">
        <v>24</v>
      </c>
      <c r="D18" s="11" t="str">
        <f t="shared" si="10"/>
        <v>kWh</v>
      </c>
      <c r="E18" s="11" t="str">
        <f t="shared" si="10"/>
        <v>x</v>
      </c>
      <c r="F18" s="18">
        <f t="shared" si="10"/>
        <v>20</v>
      </c>
      <c r="G18" s="11" t="str">
        <f t="shared" si="10"/>
        <v>m2</v>
      </c>
      <c r="H18" s="16" t="str">
        <f t="shared" si="10"/>
        <v>=</v>
      </c>
      <c r="I18" s="11">
        <f t="shared" si="10"/>
        <v>480</v>
      </c>
      <c r="J18" s="11" t="str">
        <f t="shared" si="10"/>
        <v>kWh</v>
      </c>
      <c r="K18" s="17">
        <f t="shared" si="10"/>
        <v>1104</v>
      </c>
      <c r="L18" s="11">
        <f t="shared" si="10"/>
        <v>0</v>
      </c>
      <c r="M18" s="37">
        <f t="shared" si="10"/>
        <v>0</v>
      </c>
      <c r="N18" s="11">
        <f t="shared" si="1"/>
        <v>0</v>
      </c>
      <c r="O18" s="11">
        <f t="shared" si="10"/>
        <v>0</v>
      </c>
      <c r="P18" s="17">
        <f t="shared" si="2"/>
        <v>0</v>
      </c>
      <c r="Q18" s="11"/>
      <c r="R18" s="13"/>
    </row>
    <row r="19" spans="1:18" ht="15.75">
      <c r="A19" s="15" t="s">
        <v>58</v>
      </c>
      <c r="B19" s="20"/>
      <c r="C19" s="18">
        <v>16.3</v>
      </c>
      <c r="D19" s="11" t="str">
        <f aca="true" t="shared" si="11" ref="D19:M19">IF($D$6&lt;$F$6,"",D54)</f>
        <v>kWh</v>
      </c>
      <c r="E19" s="11" t="str">
        <f t="shared" si="11"/>
        <v>x</v>
      </c>
      <c r="F19" s="18">
        <f t="shared" si="11"/>
        <v>20</v>
      </c>
      <c r="G19" s="11" t="str">
        <f t="shared" si="11"/>
        <v>m2</v>
      </c>
      <c r="H19" s="16" t="str">
        <f t="shared" si="11"/>
        <v>=</v>
      </c>
      <c r="I19" s="11">
        <f t="shared" si="11"/>
        <v>326</v>
      </c>
      <c r="J19" s="11" t="str">
        <f t="shared" si="11"/>
        <v>kWh</v>
      </c>
      <c r="K19" s="17">
        <f t="shared" si="11"/>
        <v>749.8</v>
      </c>
      <c r="L19" s="11">
        <f t="shared" si="11"/>
        <v>0</v>
      </c>
      <c r="M19" s="37">
        <f t="shared" si="11"/>
        <v>0</v>
      </c>
      <c r="N19" s="11">
        <f t="shared" si="1"/>
        <v>0</v>
      </c>
      <c r="O19" s="11">
        <f>IF($D$6&lt;$F$6,"",O54)</f>
        <v>0</v>
      </c>
      <c r="P19" s="17">
        <f t="shared" si="2"/>
        <v>0</v>
      </c>
      <c r="Q19" s="11"/>
      <c r="R19" s="13"/>
    </row>
    <row r="20" spans="1:18" ht="15.75">
      <c r="A20" s="15" t="s">
        <v>53</v>
      </c>
      <c r="B20" s="20"/>
      <c r="C20" s="18">
        <v>-1.3</v>
      </c>
      <c r="D20" s="11" t="str">
        <f aca="true" t="shared" si="12" ref="D20:M20">IF($D$6&lt;$F$6,"",D55)</f>
        <v>kWh</v>
      </c>
      <c r="E20" s="11" t="str">
        <f t="shared" si="12"/>
        <v>x</v>
      </c>
      <c r="F20" s="18">
        <f t="shared" si="12"/>
        <v>20</v>
      </c>
      <c r="G20" s="11" t="str">
        <f t="shared" si="12"/>
        <v>m2</v>
      </c>
      <c r="H20" s="16" t="str">
        <f t="shared" si="12"/>
        <v>=</v>
      </c>
      <c r="I20" s="11">
        <f t="shared" si="12"/>
        <v>-26</v>
      </c>
      <c r="J20" s="11" t="str">
        <f t="shared" si="12"/>
        <v>kWh</v>
      </c>
      <c r="K20" s="17">
        <f t="shared" si="12"/>
        <v>-59.8</v>
      </c>
      <c r="L20" s="11">
        <f t="shared" si="12"/>
        <v>0</v>
      </c>
      <c r="M20" s="37">
        <f t="shared" si="12"/>
        <v>0</v>
      </c>
      <c r="N20" s="11">
        <f t="shared" si="1"/>
        <v>0</v>
      </c>
      <c r="O20" s="11">
        <f>IF($D$6&lt;$F$6,"",O55)</f>
        <v>0</v>
      </c>
      <c r="P20" s="17">
        <f t="shared" si="2"/>
        <v>0</v>
      </c>
      <c r="Q20" s="11"/>
      <c r="R20" s="13"/>
    </row>
    <row r="21" spans="1:18" ht="15.7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9"/>
      <c r="L21" s="11"/>
      <c r="M21" s="11"/>
      <c r="N21" s="11"/>
      <c r="O21" s="11"/>
      <c r="P21" s="17"/>
      <c r="Q21" s="11"/>
      <c r="R21" s="13"/>
    </row>
    <row r="22" spans="1:18" ht="15.75">
      <c r="A22" s="15" t="s">
        <v>24</v>
      </c>
      <c r="B22" s="20"/>
      <c r="C22" s="20"/>
      <c r="D22" s="11"/>
      <c r="E22" s="11"/>
      <c r="F22" s="11"/>
      <c r="G22" s="11"/>
      <c r="H22" s="11"/>
      <c r="I22" s="21"/>
      <c r="J22" s="11"/>
      <c r="K22" s="22"/>
      <c r="L22" s="11"/>
      <c r="M22" s="11"/>
      <c r="N22" s="21">
        <f>(-N10+N11+N12+N13+N16+N17+N18)</f>
        <v>1810</v>
      </c>
      <c r="O22" s="11" t="s">
        <v>13</v>
      </c>
      <c r="P22" s="21">
        <f>-(-(-P10)-P11-P12-P13-P14-P15-P16-P17-P18-P19-P20)</f>
        <v>4163</v>
      </c>
      <c r="Q22" s="11" t="s">
        <v>3</v>
      </c>
      <c r="R22" s="13"/>
    </row>
    <row r="23" spans="1:18" ht="15.75">
      <c r="A23" s="15"/>
      <c r="B23" s="20"/>
      <c r="C23" s="20"/>
      <c r="D23" s="11"/>
      <c r="E23" s="11"/>
      <c r="F23" s="11"/>
      <c r="G23" s="11"/>
      <c r="H23" s="11"/>
      <c r="I23" s="21"/>
      <c r="J23" s="11"/>
      <c r="K23" s="22"/>
      <c r="L23" s="11"/>
      <c r="M23" s="11"/>
      <c r="N23" s="11"/>
      <c r="O23" s="11"/>
      <c r="P23" s="21"/>
      <c r="Q23" s="20"/>
      <c r="R23" s="13"/>
    </row>
    <row r="24" spans="1:18" ht="15.75">
      <c r="A24" s="15"/>
      <c r="B24" s="2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3"/>
    </row>
    <row r="25" spans="1:18" ht="15.75">
      <c r="A25" s="15" t="str">
        <f aca="true" t="shared" si="13" ref="A25:C27">IF($D$6&lt;$F$6,"",A60)</f>
        <v>Investering for udskiftning af glas</v>
      </c>
      <c r="B25" s="2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20" t="s">
        <v>22</v>
      </c>
      <c r="Q25" s="11"/>
      <c r="R25" s="13"/>
    </row>
    <row r="26" spans="1:18" ht="15.75">
      <c r="A26" s="10" t="str">
        <f t="shared" si="13"/>
        <v>Udskiftningsomkostninger - montage</v>
      </c>
      <c r="B26" s="11"/>
      <c r="C26" s="14" t="str">
        <f t="shared" si="13"/>
        <v>Pris</v>
      </c>
      <c r="D26" s="11"/>
      <c r="E26" s="11"/>
      <c r="F26" s="11"/>
      <c r="G26" s="11"/>
      <c r="H26" s="11"/>
      <c r="I26" s="11"/>
      <c r="J26" s="35">
        <f>IF($D$6&lt;$F$6,"",J61)</f>
        <v>0</v>
      </c>
      <c r="K26" s="11" t="str">
        <f>IF($D$6&lt;$F$6,"",K61)</f>
        <v>løntimer</v>
      </c>
      <c r="L26" s="23" t="str">
        <f>IF($D$6&lt;$F$6,"",L61)</f>
        <v>x</v>
      </c>
      <c r="M26" s="35">
        <f>IF($D$6&lt;$F$6,"",M61)</f>
        <v>0</v>
      </c>
      <c r="N26" s="11" t="str">
        <f>IF($D$6&lt;$F$6,"",N61)</f>
        <v>timeløn</v>
      </c>
      <c r="O26" s="11"/>
      <c r="P26" s="17">
        <f>IF($D$6&lt;$F$6,"",P61)</f>
        <v>0</v>
      </c>
      <c r="Q26" s="11"/>
      <c r="R26" s="13"/>
    </row>
    <row r="27" spans="1:18" ht="15.75">
      <c r="A27" s="10" t="str">
        <f t="shared" si="13"/>
        <v>Glas</v>
      </c>
      <c r="B27" s="11"/>
      <c r="C27" s="35">
        <f t="shared" si="13"/>
        <v>700</v>
      </c>
      <c r="D27" s="11" t="str">
        <f>IF($D$6&lt;$F$6,"",D62)</f>
        <v>pr. m2</v>
      </c>
      <c r="E27" s="11"/>
      <c r="F27" s="11"/>
      <c r="G27" s="11"/>
      <c r="H27" s="11"/>
      <c r="I27" s="11"/>
      <c r="J27" s="11"/>
      <c r="K27" s="11"/>
      <c r="L27" s="23" t="str">
        <f>IF($D$6&lt;$F$6,"",L62)</f>
        <v>x</v>
      </c>
      <c r="M27" s="11">
        <f>IF($D$6&lt;$F$6,"",M62)</f>
        <v>20</v>
      </c>
      <c r="N27" s="11" t="str">
        <f>IF($D$6&lt;$F$6,"",N62)</f>
        <v>m2</v>
      </c>
      <c r="O27" s="11"/>
      <c r="P27" s="17">
        <f>IF($D$6&lt;$F$6,"",P62)</f>
        <v>14000</v>
      </c>
      <c r="Q27" s="11"/>
      <c r="R27" s="13"/>
    </row>
    <row r="28" spans="1:18" ht="16.5" thickBot="1">
      <c r="A28" s="15" t="s">
        <v>7</v>
      </c>
      <c r="B28" s="2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4">
        <f>IF($D$6&lt;$F$6,"",P63)</f>
        <v>14000</v>
      </c>
      <c r="Q28" s="11"/>
      <c r="R28" s="13"/>
    </row>
    <row r="29" spans="1:18" ht="16.5" thickTop="1">
      <c r="A29" s="10"/>
      <c r="B29" s="11"/>
      <c r="C29" s="11"/>
      <c r="D29" s="11"/>
      <c r="E29" s="4"/>
      <c r="F29" s="4"/>
      <c r="G29" s="11"/>
      <c r="H29" s="11"/>
      <c r="I29" s="11"/>
      <c r="J29" s="11"/>
      <c r="K29" s="11"/>
      <c r="L29" s="11"/>
      <c r="M29" s="11"/>
      <c r="N29" s="11"/>
      <c r="O29" s="11"/>
      <c r="P29" s="17"/>
      <c r="Q29" s="11"/>
      <c r="R29" s="13"/>
    </row>
    <row r="30" spans="1:18" ht="15.75">
      <c r="A30" s="10"/>
      <c r="B30" s="11"/>
      <c r="C30" s="11"/>
      <c r="D30" s="11"/>
      <c r="E30" s="11"/>
      <c r="F30" s="11"/>
      <c r="G30" s="23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3"/>
    </row>
    <row r="31" spans="1:18" ht="15.75">
      <c r="A31" s="15" t="str">
        <f aca="true" t="shared" si="14" ref="A31:H31">IF($D$6&lt;$F$6,"",A66)</f>
        <v>Payback</v>
      </c>
      <c r="B31" s="20"/>
      <c r="C31" s="25">
        <f t="shared" si="14"/>
        <v>14000</v>
      </c>
      <c r="D31" s="23" t="str">
        <f t="shared" si="14"/>
        <v>/</v>
      </c>
      <c r="E31" s="25">
        <f t="shared" si="14"/>
        <v>4163</v>
      </c>
      <c r="F31" s="26" t="str">
        <f t="shared" si="14"/>
        <v>=</v>
      </c>
      <c r="G31" s="22">
        <f t="shared" si="14"/>
        <v>3.3629594042757627</v>
      </c>
      <c r="H31" s="20" t="str">
        <f t="shared" si="14"/>
        <v>år før investeringen er tjent hjem</v>
      </c>
      <c r="I31" s="11"/>
      <c r="J31" s="11"/>
      <c r="K31" s="11"/>
      <c r="L31" s="11"/>
      <c r="M31" s="4"/>
      <c r="N31" s="4"/>
      <c r="O31" s="11"/>
      <c r="P31" s="11"/>
      <c r="Q31" s="11"/>
      <c r="R31" s="13"/>
    </row>
    <row r="32" spans="1:18" ht="15.75">
      <c r="A32" s="15"/>
      <c r="B32" s="20"/>
      <c r="C32" s="25"/>
      <c r="D32" s="23"/>
      <c r="E32" s="25"/>
      <c r="F32" s="26"/>
      <c r="G32" s="22"/>
      <c r="H32" s="20"/>
      <c r="I32" s="11"/>
      <c r="J32" s="11"/>
      <c r="K32" s="11"/>
      <c r="L32" s="11"/>
      <c r="M32" s="4"/>
      <c r="N32" s="4"/>
      <c r="O32" s="11"/>
      <c r="P32" s="11"/>
      <c r="Q32" s="11"/>
      <c r="R32" s="13"/>
    </row>
    <row r="33" spans="1:18" ht="15.75">
      <c r="A33" s="11" t="str">
        <f>IF($D$6&lt;$F$6,"",A68)</f>
        <v>Forventet levetid:</v>
      </c>
      <c r="B33" s="11"/>
      <c r="C33" s="35">
        <f>IF($D$6&lt;$F$6,"",C68)</f>
        <v>20</v>
      </c>
      <c r="D33" s="11" t="str">
        <f>IF($D$6&lt;$F$6,"",D68)</f>
        <v>år </v>
      </c>
      <c r="E33" s="23"/>
      <c r="F33" s="11"/>
      <c r="G33" s="23"/>
      <c r="H33" s="11"/>
      <c r="I33" s="11"/>
      <c r="J33" s="11"/>
      <c r="K33" s="11"/>
      <c r="L33" s="11"/>
      <c r="M33" s="11"/>
      <c r="N33" s="4"/>
      <c r="O33" s="11"/>
      <c r="P33" s="18"/>
      <c r="Q33" s="27"/>
      <c r="R33" s="13"/>
    </row>
    <row r="34" spans="1:18" ht="15.75">
      <c r="A34" s="15" t="str">
        <f aca="true" t="shared" si="15" ref="A34:I34">IF($D$6&lt;$F$6,"",A69)</f>
        <v>Fortjeneste i den resterende levetid</v>
      </c>
      <c r="B34" s="20"/>
      <c r="C34" s="28">
        <f t="shared" si="15"/>
        <v>16.637040595724237</v>
      </c>
      <c r="D34" s="11" t="str">
        <f t="shared" si="15"/>
        <v>år </v>
      </c>
      <c r="E34" s="23" t="str">
        <f t="shared" si="15"/>
        <v>x</v>
      </c>
      <c r="F34" s="25">
        <f t="shared" si="15"/>
        <v>4163</v>
      </c>
      <c r="G34" s="26" t="str">
        <f t="shared" si="15"/>
        <v>=</v>
      </c>
      <c r="H34" s="29">
        <f t="shared" si="15"/>
        <v>69260</v>
      </c>
      <c r="I34" s="20" t="str">
        <f t="shared" si="15"/>
        <v>kr. i fortjeneste på den forventede levetid</v>
      </c>
      <c r="J34" s="11"/>
      <c r="K34" s="11"/>
      <c r="L34" s="11"/>
      <c r="M34" s="11"/>
      <c r="N34" s="4"/>
      <c r="O34" s="11"/>
      <c r="P34" s="30"/>
      <c r="Q34" s="18"/>
      <c r="R34" s="13"/>
    </row>
    <row r="35" spans="1:18" ht="15.7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3"/>
    </row>
    <row r="38" ht="12.75">
      <c r="F38" t="s">
        <v>60</v>
      </c>
    </row>
    <row r="42" spans="1:18" ht="15.75">
      <c r="A42" s="7" t="s">
        <v>29</v>
      </c>
      <c r="B42" s="45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9"/>
    </row>
    <row r="43" spans="1:18" ht="15.7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2" t="s">
        <v>18</v>
      </c>
      <c r="M43" s="11"/>
      <c r="N43" s="11"/>
      <c r="O43" s="11"/>
      <c r="P43" s="11"/>
      <c r="Q43" s="11"/>
      <c r="R43" s="13"/>
    </row>
    <row r="44" spans="3:18" ht="15.75">
      <c r="C44" s="14" t="s">
        <v>20</v>
      </c>
      <c r="D44" s="23"/>
      <c r="E44" s="23"/>
      <c r="F44" s="23" t="s">
        <v>17</v>
      </c>
      <c r="G44" s="23"/>
      <c r="H44" s="23"/>
      <c r="I44" s="14" t="s">
        <v>21</v>
      </c>
      <c r="J44" s="14"/>
      <c r="K44" s="14" t="s">
        <v>22</v>
      </c>
      <c r="L44" s="36">
        <f>+Payback!L10</f>
        <v>2.3</v>
      </c>
      <c r="M44" s="23" t="s">
        <v>25</v>
      </c>
      <c r="N44" s="14" t="s">
        <v>21</v>
      </c>
      <c r="O44" s="14"/>
      <c r="P44" s="14" t="s">
        <v>22</v>
      </c>
      <c r="Q44" s="23"/>
      <c r="R44" s="13"/>
    </row>
    <row r="45" spans="1:18" ht="15.75">
      <c r="A45" s="10" t="s">
        <v>30</v>
      </c>
      <c r="B45" s="11"/>
      <c r="C45" s="11">
        <f>C10</f>
        <v>-90.5</v>
      </c>
      <c r="D45" s="11" t="s">
        <v>13</v>
      </c>
      <c r="E45" s="11" t="s">
        <v>0</v>
      </c>
      <c r="F45" s="35">
        <f>+Payback!F11</f>
        <v>20</v>
      </c>
      <c r="G45" s="11" t="s">
        <v>1</v>
      </c>
      <c r="H45" s="16" t="s">
        <v>2</v>
      </c>
      <c r="I45" s="11">
        <f aca="true" t="shared" si="16" ref="I45:I55">+C45*F45</f>
        <v>-1810</v>
      </c>
      <c r="J45" s="11" t="s">
        <v>13</v>
      </c>
      <c r="K45" s="17">
        <f aca="true" t="shared" si="17" ref="K45:K55">+I45*$L$44</f>
        <v>-4163</v>
      </c>
      <c r="L45" s="11"/>
      <c r="M45" s="37">
        <f>+Payback!M11</f>
        <v>1</v>
      </c>
      <c r="N45" s="11">
        <f aca="true" t="shared" si="18" ref="N45:N55">+I45*M45</f>
        <v>-1810</v>
      </c>
      <c r="O45" s="11"/>
      <c r="P45" s="17">
        <f aca="true" t="shared" si="19" ref="P45:P55">+K45*M45</f>
        <v>-4163</v>
      </c>
      <c r="Q45" s="11"/>
      <c r="R45" s="13"/>
    </row>
    <row r="46" spans="1:18" ht="15.75">
      <c r="A46" s="15" t="s">
        <v>44</v>
      </c>
      <c r="B46" s="20"/>
      <c r="C46" s="11"/>
      <c r="D46" s="11" t="s">
        <v>13</v>
      </c>
      <c r="E46" s="11" t="s">
        <v>0</v>
      </c>
      <c r="F46" s="18">
        <f>+F45</f>
        <v>20</v>
      </c>
      <c r="G46" s="11" t="s">
        <v>1</v>
      </c>
      <c r="H46" s="16" t="s">
        <v>2</v>
      </c>
      <c r="I46" s="11">
        <f t="shared" si="16"/>
        <v>0</v>
      </c>
      <c r="J46" s="11" t="s">
        <v>13</v>
      </c>
      <c r="K46" s="17">
        <f t="shared" si="17"/>
        <v>0</v>
      </c>
      <c r="L46" s="11"/>
      <c r="M46" s="37">
        <v>0</v>
      </c>
      <c r="N46" s="11">
        <f>+I46*M46</f>
        <v>0</v>
      </c>
      <c r="O46" s="11"/>
      <c r="P46" s="17">
        <f>+K46*M46</f>
        <v>0</v>
      </c>
      <c r="Q46" s="11"/>
      <c r="R46" s="13"/>
    </row>
    <row r="47" spans="1:18" ht="15.75">
      <c r="A47" s="15" t="s">
        <v>50</v>
      </c>
      <c r="B47" s="20"/>
      <c r="C47" s="11">
        <f>C12</f>
        <v>26.5</v>
      </c>
      <c r="D47" s="11" t="s">
        <v>13</v>
      </c>
      <c r="E47" s="11" t="s">
        <v>0</v>
      </c>
      <c r="F47" s="18">
        <f>+F45</f>
        <v>20</v>
      </c>
      <c r="G47" s="11" t="s">
        <v>1</v>
      </c>
      <c r="H47" s="16" t="s">
        <v>2</v>
      </c>
      <c r="I47" s="11">
        <f t="shared" si="16"/>
        <v>530</v>
      </c>
      <c r="J47" s="11" t="s">
        <v>13</v>
      </c>
      <c r="K47" s="17">
        <f t="shared" si="17"/>
        <v>1219</v>
      </c>
      <c r="L47" s="11"/>
      <c r="M47" s="37">
        <f>+Payback!M13</f>
        <v>0</v>
      </c>
      <c r="N47" s="11">
        <f>+I47*M47</f>
        <v>0</v>
      </c>
      <c r="O47" s="11"/>
      <c r="P47" s="17">
        <f>+K47*M47</f>
        <v>0</v>
      </c>
      <c r="Q47" s="11"/>
      <c r="R47" s="13"/>
    </row>
    <row r="48" spans="1:18" ht="15.75">
      <c r="A48" s="15" t="s">
        <v>23</v>
      </c>
      <c r="B48" s="20"/>
      <c r="C48" s="11">
        <f>C13</f>
        <v>8.2</v>
      </c>
      <c r="D48" s="11" t="s">
        <v>13</v>
      </c>
      <c r="E48" s="11" t="s">
        <v>0</v>
      </c>
      <c r="F48" s="18">
        <f>+F45</f>
        <v>20</v>
      </c>
      <c r="G48" s="11" t="s">
        <v>1</v>
      </c>
      <c r="H48" s="16" t="s">
        <v>2</v>
      </c>
      <c r="I48" s="11">
        <f t="shared" si="16"/>
        <v>164</v>
      </c>
      <c r="J48" s="11" t="s">
        <v>13</v>
      </c>
      <c r="K48" s="17">
        <f t="shared" si="17"/>
        <v>377.2</v>
      </c>
      <c r="L48" s="11"/>
      <c r="M48" s="37">
        <f>+Payback!M14</f>
        <v>0</v>
      </c>
      <c r="N48" s="11">
        <f t="shared" si="18"/>
        <v>0</v>
      </c>
      <c r="O48" s="11"/>
      <c r="P48" s="17">
        <f t="shared" si="19"/>
        <v>0</v>
      </c>
      <c r="Q48" s="11"/>
      <c r="R48" s="13"/>
    </row>
    <row r="49" spans="1:18" ht="15.75">
      <c r="A49" s="15" t="s">
        <v>57</v>
      </c>
      <c r="B49" s="20"/>
      <c r="C49" s="11">
        <f>C14</f>
        <v>-21.3</v>
      </c>
      <c r="D49" s="11" t="s">
        <v>13</v>
      </c>
      <c r="E49" s="11" t="s">
        <v>0</v>
      </c>
      <c r="F49" s="18">
        <f>+F46</f>
        <v>20</v>
      </c>
      <c r="G49" s="11" t="s">
        <v>1</v>
      </c>
      <c r="H49" s="16" t="s">
        <v>2</v>
      </c>
      <c r="I49" s="11">
        <f t="shared" si="16"/>
        <v>-426</v>
      </c>
      <c r="J49" s="11" t="s">
        <v>13</v>
      </c>
      <c r="K49" s="17">
        <f t="shared" si="17"/>
        <v>-979.8</v>
      </c>
      <c r="L49" s="11"/>
      <c r="M49" s="37">
        <f>+Payback!M15</f>
        <v>0</v>
      </c>
      <c r="N49" s="11">
        <f t="shared" si="18"/>
        <v>0</v>
      </c>
      <c r="O49" s="11"/>
      <c r="P49" s="17">
        <f t="shared" si="19"/>
        <v>0</v>
      </c>
      <c r="Q49" s="11"/>
      <c r="R49" s="13"/>
    </row>
    <row r="50" spans="1:18" ht="15.75">
      <c r="A50" s="15" t="s">
        <v>51</v>
      </c>
      <c r="B50" s="20"/>
      <c r="C50" s="11">
        <f>C15</f>
        <v>-39</v>
      </c>
      <c r="D50" s="11" t="s">
        <v>13</v>
      </c>
      <c r="E50" s="11" t="s">
        <v>0</v>
      </c>
      <c r="F50" s="18">
        <f>+F47</f>
        <v>20</v>
      </c>
      <c r="G50" s="11" t="s">
        <v>1</v>
      </c>
      <c r="H50" s="16" t="s">
        <v>2</v>
      </c>
      <c r="I50" s="11">
        <f t="shared" si="16"/>
        <v>-780</v>
      </c>
      <c r="J50" s="11" t="s">
        <v>13</v>
      </c>
      <c r="K50" s="17">
        <f t="shared" si="17"/>
        <v>-1793.9999999999998</v>
      </c>
      <c r="L50" s="11"/>
      <c r="M50" s="37">
        <f>+Payback!M16</f>
        <v>0</v>
      </c>
      <c r="N50" s="11">
        <f t="shared" si="18"/>
        <v>0</v>
      </c>
      <c r="O50" s="11"/>
      <c r="P50" s="17">
        <f t="shared" si="19"/>
        <v>0</v>
      </c>
      <c r="Q50" s="11"/>
      <c r="R50" s="13"/>
    </row>
    <row r="51" spans="1:18" ht="15.75">
      <c r="A51" s="15" t="s">
        <v>45</v>
      </c>
      <c r="B51" s="20"/>
      <c r="C51" s="18"/>
      <c r="D51" s="11" t="s">
        <v>13</v>
      </c>
      <c r="E51" s="11" t="s">
        <v>0</v>
      </c>
      <c r="F51" s="18">
        <f>+F46</f>
        <v>20</v>
      </c>
      <c r="G51" s="11" t="s">
        <v>1</v>
      </c>
      <c r="H51" s="16" t="s">
        <v>2</v>
      </c>
      <c r="I51" s="11">
        <f t="shared" si="16"/>
        <v>0</v>
      </c>
      <c r="J51" s="11" t="s">
        <v>13</v>
      </c>
      <c r="K51" s="17">
        <f t="shared" si="17"/>
        <v>0</v>
      </c>
      <c r="L51" s="11"/>
      <c r="M51" s="37">
        <f>+Payback!M17</f>
        <v>0</v>
      </c>
      <c r="N51" s="11">
        <f t="shared" si="18"/>
        <v>0</v>
      </c>
      <c r="O51" s="11"/>
      <c r="P51" s="17">
        <f t="shared" si="19"/>
        <v>0</v>
      </c>
      <c r="Q51" s="11"/>
      <c r="R51" s="13"/>
    </row>
    <row r="52" spans="1:18" ht="15.75">
      <c r="A52" s="15" t="s">
        <v>52</v>
      </c>
      <c r="B52" s="20"/>
      <c r="C52" s="11">
        <f>C17</f>
        <v>50.9</v>
      </c>
      <c r="D52" s="11" t="s">
        <v>13</v>
      </c>
      <c r="E52" s="11" t="s">
        <v>0</v>
      </c>
      <c r="F52" s="18">
        <f>+F47</f>
        <v>20</v>
      </c>
      <c r="G52" s="11" t="s">
        <v>1</v>
      </c>
      <c r="H52" s="16" t="s">
        <v>2</v>
      </c>
      <c r="I52" s="11">
        <f t="shared" si="16"/>
        <v>1018</v>
      </c>
      <c r="J52" s="11" t="s">
        <v>13</v>
      </c>
      <c r="K52" s="17">
        <f t="shared" si="17"/>
        <v>2341.3999999999996</v>
      </c>
      <c r="L52" s="11"/>
      <c r="M52" s="37">
        <f>+Payback!M18</f>
        <v>0</v>
      </c>
      <c r="N52" s="11">
        <f t="shared" si="18"/>
        <v>0</v>
      </c>
      <c r="O52" s="11"/>
      <c r="P52" s="17">
        <f t="shared" si="19"/>
        <v>0</v>
      </c>
      <c r="Q52" s="11"/>
      <c r="R52" s="13"/>
    </row>
    <row r="53" spans="1:18" ht="15.75">
      <c r="A53" s="15" t="s">
        <v>26</v>
      </c>
      <c r="B53" s="20"/>
      <c r="C53" s="11">
        <f>C18</f>
        <v>24</v>
      </c>
      <c r="D53" s="11" t="s">
        <v>13</v>
      </c>
      <c r="E53" s="11" t="s">
        <v>0</v>
      </c>
      <c r="F53" s="18">
        <f>+F48</f>
        <v>20</v>
      </c>
      <c r="G53" s="11" t="s">
        <v>1</v>
      </c>
      <c r="H53" s="16" t="s">
        <v>2</v>
      </c>
      <c r="I53" s="11">
        <f t="shared" si="16"/>
        <v>480</v>
      </c>
      <c r="J53" s="11" t="s">
        <v>13</v>
      </c>
      <c r="K53" s="17">
        <f t="shared" si="17"/>
        <v>1104</v>
      </c>
      <c r="L53" s="11"/>
      <c r="M53" s="37">
        <f>+Payback!M19</f>
        <v>0</v>
      </c>
      <c r="N53" s="11">
        <f t="shared" si="18"/>
        <v>0</v>
      </c>
      <c r="O53" s="11"/>
      <c r="P53" s="17">
        <f t="shared" si="19"/>
        <v>0</v>
      </c>
      <c r="Q53" s="11"/>
      <c r="R53" s="13"/>
    </row>
    <row r="54" spans="1:18" ht="15.75">
      <c r="A54" s="15" t="s">
        <v>58</v>
      </c>
      <c r="B54" s="20"/>
      <c r="C54" s="11">
        <f>C19</f>
        <v>16.3</v>
      </c>
      <c r="D54" s="11" t="s">
        <v>13</v>
      </c>
      <c r="E54" s="11" t="s">
        <v>0</v>
      </c>
      <c r="F54" s="18">
        <f>+F49</f>
        <v>20</v>
      </c>
      <c r="G54" s="11" t="s">
        <v>1</v>
      </c>
      <c r="H54" s="16" t="s">
        <v>2</v>
      </c>
      <c r="I54" s="11">
        <f t="shared" si="16"/>
        <v>326</v>
      </c>
      <c r="J54" s="11" t="s">
        <v>13</v>
      </c>
      <c r="K54" s="17">
        <f t="shared" si="17"/>
        <v>749.8</v>
      </c>
      <c r="L54" s="11"/>
      <c r="M54" s="37">
        <f>+Payback!M20</f>
        <v>0</v>
      </c>
      <c r="N54" s="11">
        <f t="shared" si="18"/>
        <v>0</v>
      </c>
      <c r="O54" s="11"/>
      <c r="P54" s="17">
        <f t="shared" si="19"/>
        <v>0</v>
      </c>
      <c r="Q54" s="11"/>
      <c r="R54" s="13"/>
    </row>
    <row r="55" spans="1:18" ht="15.75">
      <c r="A55" s="15" t="s">
        <v>53</v>
      </c>
      <c r="B55" s="20"/>
      <c r="C55" s="11">
        <f>C20</f>
        <v>-1.3</v>
      </c>
      <c r="D55" s="11" t="s">
        <v>13</v>
      </c>
      <c r="E55" s="11" t="s">
        <v>0</v>
      </c>
      <c r="F55" s="18">
        <f>+F50</f>
        <v>20</v>
      </c>
      <c r="G55" s="11" t="s">
        <v>1</v>
      </c>
      <c r="H55" s="16" t="s">
        <v>2</v>
      </c>
      <c r="I55" s="11">
        <f t="shared" si="16"/>
        <v>-26</v>
      </c>
      <c r="J55" s="11" t="s">
        <v>13</v>
      </c>
      <c r="K55" s="17">
        <f t="shared" si="17"/>
        <v>-59.8</v>
      </c>
      <c r="L55" s="11"/>
      <c r="M55" s="37">
        <f>+Payback!M21</f>
        <v>0</v>
      </c>
      <c r="N55" s="11">
        <f t="shared" si="18"/>
        <v>0</v>
      </c>
      <c r="O55" s="11"/>
      <c r="P55" s="17">
        <f t="shared" si="19"/>
        <v>0</v>
      </c>
      <c r="Q55" s="11"/>
      <c r="R55" s="13"/>
    </row>
    <row r="56" spans="1:18" ht="15.7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9"/>
      <c r="L56" s="11"/>
      <c r="M56" s="11"/>
      <c r="N56" s="11"/>
      <c r="O56" s="11"/>
      <c r="P56" s="17"/>
      <c r="Q56" s="11"/>
      <c r="R56" s="13"/>
    </row>
    <row r="57" spans="1:18" ht="15.75">
      <c r="A57" s="15" t="s">
        <v>24</v>
      </c>
      <c r="B57" s="20"/>
      <c r="C57" s="20"/>
      <c r="D57" s="11"/>
      <c r="E57" s="11"/>
      <c r="F57" s="11"/>
      <c r="G57" s="11"/>
      <c r="H57" s="11"/>
      <c r="I57" s="21"/>
      <c r="J57" s="11"/>
      <c r="K57" s="22"/>
      <c r="L57" s="11"/>
      <c r="M57" s="11"/>
      <c r="N57" s="21">
        <f>(-N45+N46+N47+N48+N51+N52+N53)</f>
        <v>1810</v>
      </c>
      <c r="O57" s="11" t="s">
        <v>13</v>
      </c>
      <c r="P57" s="21">
        <f>(-P45+P46+P47+P48+P49+P50+P51+P52+P53+P54+P55)</f>
        <v>4163</v>
      </c>
      <c r="Q57" s="11" t="s">
        <v>3</v>
      </c>
      <c r="R57" s="13"/>
    </row>
    <row r="58" spans="1:18" ht="15.75">
      <c r="A58" s="15"/>
      <c r="B58" s="20"/>
      <c r="C58" s="20"/>
      <c r="D58" s="11"/>
      <c r="E58" s="11"/>
      <c r="F58" s="11"/>
      <c r="G58" s="11"/>
      <c r="H58" s="11"/>
      <c r="I58" s="21"/>
      <c r="J58" s="11"/>
      <c r="K58" s="22"/>
      <c r="L58" s="11"/>
      <c r="M58" s="11"/>
      <c r="N58" s="11"/>
      <c r="O58" s="11"/>
      <c r="P58" s="21"/>
      <c r="Q58" s="20"/>
      <c r="R58" s="13"/>
    </row>
    <row r="59" spans="1:18" ht="15.75">
      <c r="A59" s="15"/>
      <c r="B59" s="2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3"/>
    </row>
    <row r="60" spans="1:18" ht="15.75">
      <c r="A60" s="15" t="s">
        <v>4</v>
      </c>
      <c r="B60" s="2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20" t="s">
        <v>22</v>
      </c>
      <c r="Q60" s="11"/>
      <c r="R60" s="13"/>
    </row>
    <row r="61" spans="1:18" ht="15.75">
      <c r="A61" s="10" t="s">
        <v>27</v>
      </c>
      <c r="B61" s="11"/>
      <c r="C61" s="14" t="s">
        <v>22</v>
      </c>
      <c r="D61" s="11"/>
      <c r="E61" s="11"/>
      <c r="F61" s="11"/>
      <c r="G61" s="11"/>
      <c r="H61" s="11"/>
      <c r="I61" s="11"/>
      <c r="J61" s="35">
        <f>+Payback!J27</f>
        <v>0</v>
      </c>
      <c r="K61" s="11" t="s">
        <v>5</v>
      </c>
      <c r="L61" s="23" t="s">
        <v>0</v>
      </c>
      <c r="M61" s="35">
        <f>+Payback!M27</f>
        <v>0</v>
      </c>
      <c r="N61" s="11" t="s">
        <v>6</v>
      </c>
      <c r="O61" s="11"/>
      <c r="P61" s="17">
        <f>+J61*M61</f>
        <v>0</v>
      </c>
      <c r="Q61" s="11"/>
      <c r="R61" s="13"/>
    </row>
    <row r="62" spans="1:18" ht="15.75">
      <c r="A62" s="10" t="s">
        <v>28</v>
      </c>
      <c r="B62" s="11"/>
      <c r="C62" s="35">
        <f>+Payback!C28</f>
        <v>700</v>
      </c>
      <c r="D62" s="11" t="s">
        <v>14</v>
      </c>
      <c r="E62" s="11"/>
      <c r="F62" s="11"/>
      <c r="G62" s="11"/>
      <c r="H62" s="11"/>
      <c r="I62" s="11"/>
      <c r="J62" s="11"/>
      <c r="K62" s="11"/>
      <c r="L62" s="23" t="s">
        <v>0</v>
      </c>
      <c r="M62" s="11">
        <f>F45</f>
        <v>20</v>
      </c>
      <c r="N62" s="11" t="s">
        <v>1</v>
      </c>
      <c r="O62" s="11"/>
      <c r="P62" s="17">
        <f>+C62*M62</f>
        <v>14000</v>
      </c>
      <c r="Q62" s="11"/>
      <c r="R62" s="13"/>
    </row>
    <row r="63" spans="1:18" ht="16.5" thickBot="1">
      <c r="A63" s="15" t="s">
        <v>7</v>
      </c>
      <c r="B63" s="2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24">
        <f>SUM(P61:P62)</f>
        <v>14000</v>
      </c>
      <c r="Q63" s="11"/>
      <c r="R63" s="13"/>
    </row>
    <row r="64" spans="1:18" ht="16.5" thickTop="1">
      <c r="A64" s="10"/>
      <c r="B64" s="11"/>
      <c r="C64" s="11"/>
      <c r="D64" s="11"/>
      <c r="E64" s="4"/>
      <c r="F64" s="4"/>
      <c r="G64" s="11"/>
      <c r="H64" s="11"/>
      <c r="I64" s="11"/>
      <c r="J64" s="11"/>
      <c r="K64" s="11"/>
      <c r="L64" s="11"/>
      <c r="M64" s="11"/>
      <c r="N64" s="11"/>
      <c r="O64" s="11"/>
      <c r="P64" s="17"/>
      <c r="Q64" s="11"/>
      <c r="R64" s="13"/>
    </row>
    <row r="65" spans="1:18" ht="15.75">
      <c r="A65" s="10"/>
      <c r="B65" s="11"/>
      <c r="C65" s="11"/>
      <c r="D65" s="11"/>
      <c r="E65" s="11"/>
      <c r="F65" s="11"/>
      <c r="G65" s="23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3"/>
    </row>
    <row r="66" spans="1:18" ht="15.75">
      <c r="A66" s="15" t="s">
        <v>9</v>
      </c>
      <c r="B66" s="20"/>
      <c r="C66" s="25">
        <f>+P63</f>
        <v>14000</v>
      </c>
      <c r="D66" s="23" t="s">
        <v>8</v>
      </c>
      <c r="E66" s="25">
        <f>+P57</f>
        <v>4163</v>
      </c>
      <c r="F66" s="26" t="s">
        <v>2</v>
      </c>
      <c r="G66" s="22">
        <f>+C66/E66</f>
        <v>3.3629594042757627</v>
      </c>
      <c r="H66" s="20" t="s">
        <v>10</v>
      </c>
      <c r="I66" s="11"/>
      <c r="J66" s="11"/>
      <c r="K66" s="11"/>
      <c r="L66" s="11"/>
      <c r="M66" s="4"/>
      <c r="N66" s="4"/>
      <c r="O66" s="11"/>
      <c r="P66" s="11"/>
      <c r="Q66" s="11"/>
      <c r="R66" s="13"/>
    </row>
    <row r="67" spans="1:18" ht="15.75">
      <c r="A67" s="15"/>
      <c r="B67" s="20"/>
      <c r="C67" s="25"/>
      <c r="D67" s="23"/>
      <c r="E67" s="25"/>
      <c r="F67" s="26"/>
      <c r="G67" s="22"/>
      <c r="H67" s="20"/>
      <c r="I67" s="11"/>
      <c r="J67" s="11"/>
      <c r="K67" s="11"/>
      <c r="L67" s="11"/>
      <c r="M67" s="4"/>
      <c r="N67" s="4"/>
      <c r="O67" s="11"/>
      <c r="P67" s="11"/>
      <c r="Q67" s="11"/>
      <c r="R67" s="13"/>
    </row>
    <row r="68" spans="1:18" ht="15.75">
      <c r="A68" s="11" t="s">
        <v>15</v>
      </c>
      <c r="B68" s="11"/>
      <c r="C68" s="35">
        <f>+Payback!C34</f>
        <v>20</v>
      </c>
      <c r="D68" s="11" t="s">
        <v>11</v>
      </c>
      <c r="E68" s="23"/>
      <c r="F68" s="11"/>
      <c r="G68" s="23"/>
      <c r="H68" s="11"/>
      <c r="I68" s="11"/>
      <c r="J68" s="11"/>
      <c r="K68" s="11"/>
      <c r="L68" s="11"/>
      <c r="M68" s="11"/>
      <c r="N68" s="4"/>
      <c r="O68" s="11"/>
      <c r="P68" s="18"/>
      <c r="Q68" s="27"/>
      <c r="R68" s="13"/>
    </row>
    <row r="69" spans="1:18" ht="15.75">
      <c r="A69" s="15" t="s">
        <v>19</v>
      </c>
      <c r="B69" s="20"/>
      <c r="C69" s="28">
        <f>+C68-G66</f>
        <v>16.637040595724237</v>
      </c>
      <c r="D69" s="11" t="s">
        <v>11</v>
      </c>
      <c r="E69" s="23" t="s">
        <v>0</v>
      </c>
      <c r="F69" s="25">
        <f>+P57</f>
        <v>4163</v>
      </c>
      <c r="G69" s="26" t="s">
        <v>2</v>
      </c>
      <c r="H69" s="29">
        <f>+C69*F69</f>
        <v>69260</v>
      </c>
      <c r="I69" s="20" t="s">
        <v>16</v>
      </c>
      <c r="J69" s="11"/>
      <c r="K69" s="11"/>
      <c r="L69" s="11"/>
      <c r="M69" s="11"/>
      <c r="N69" s="4"/>
      <c r="O69" s="11"/>
      <c r="P69" s="30"/>
      <c r="Q69" s="18"/>
      <c r="R69" s="13"/>
    </row>
    <row r="70" spans="1:18" ht="15.75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Jensen, Charlotte Kjeldbjerg</dc:creator>
  <cp:keywords/>
  <dc:description/>
  <cp:lastModifiedBy>Lundholm, Christina - SG Scangla AS</cp:lastModifiedBy>
  <cp:lastPrinted>2013-03-25T10:24:11Z</cp:lastPrinted>
  <dcterms:created xsi:type="dcterms:W3CDTF">2008-12-02T09:28:41Z</dcterms:created>
  <dcterms:modified xsi:type="dcterms:W3CDTF">2017-08-01T07:31:20Z</dcterms:modified>
  <cp:category/>
  <cp:version/>
  <cp:contentType/>
  <cp:contentStatus/>
</cp:coreProperties>
</file>